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-460" windowWidth="28800" windowHeight="18000" tabRatio="500"/>
  </bookViews>
  <sheets>
    <sheet name="Forside" sheetId="1" r:id="rId1"/>
    <sheet name="Indhold" sheetId="2" r:id="rId2"/>
    <sheet name="Regnskab" sheetId="3" r:id="rId3"/>
    <sheet name="Noterr" sheetId="4" r:id="rId4"/>
    <sheet name="Noterb" sheetId="5" r:id="rId5"/>
    <sheet name="Bogf." sheetId="6" r:id="rId6"/>
    <sheet name="efterpost" sheetId="7" state="hidden" r:id="rId7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11" roundtripDataSignature="AMtx7mgr5Bjf9iu0AtHamfM2GvpLDyCKsw=="/>
    </ext>
  </extLst>
</workbook>
</file>

<file path=xl/calcChain.xml><?xml version="1.0" encoding="utf-8"?>
<calcChain xmlns="http://schemas.openxmlformats.org/spreadsheetml/2006/main">
  <c r="E218" i="7" l="1"/>
  <c r="E220" i="7"/>
  <c r="C218" i="7"/>
  <c r="C220" i="7"/>
  <c r="F128" i="7"/>
  <c r="E135" i="7"/>
  <c r="E136" i="7"/>
  <c r="E146" i="7"/>
  <c r="E148" i="7"/>
  <c r="C135" i="7"/>
  <c r="C146" i="7"/>
  <c r="C148" i="7"/>
  <c r="H483" i="6"/>
  <c r="H482" i="6"/>
  <c r="H481" i="6"/>
  <c r="H480" i="6"/>
  <c r="H479" i="6"/>
  <c r="H478" i="6"/>
  <c r="H477" i="6"/>
  <c r="H476" i="6"/>
  <c r="H475" i="6"/>
  <c r="H474" i="6"/>
  <c r="H473" i="6"/>
  <c r="H472" i="6"/>
  <c r="H471" i="6"/>
  <c r="H470" i="6"/>
  <c r="H469" i="6"/>
  <c r="H468" i="6"/>
  <c r="H467" i="6"/>
  <c r="H466" i="6"/>
  <c r="H465" i="6"/>
  <c r="H464" i="6"/>
  <c r="H463" i="6"/>
  <c r="H462" i="6"/>
  <c r="H461" i="6"/>
  <c r="H460" i="6"/>
  <c r="H459" i="6"/>
  <c r="H458" i="6"/>
  <c r="H457" i="6"/>
  <c r="H456" i="6"/>
  <c r="H455" i="6"/>
  <c r="H454" i="6"/>
  <c r="Y433" i="6"/>
  <c r="Y451" i="6"/>
  <c r="Y453" i="6"/>
  <c r="T53" i="6"/>
  <c r="U53" i="6"/>
  <c r="W53" i="6"/>
  <c r="AM53" i="6"/>
  <c r="T54" i="6"/>
  <c r="U54" i="6"/>
  <c r="W54" i="6"/>
  <c r="AM54" i="6"/>
  <c r="T55" i="6"/>
  <c r="U55" i="6"/>
  <c r="W55" i="6"/>
  <c r="AM55" i="6"/>
  <c r="T91" i="6"/>
  <c r="U91" i="6"/>
  <c r="W91" i="6"/>
  <c r="AM91" i="6"/>
  <c r="T92" i="6"/>
  <c r="U92" i="6"/>
  <c r="W92" i="6"/>
  <c r="AM92" i="6"/>
  <c r="T122" i="6"/>
  <c r="U122" i="6"/>
  <c r="W122" i="6"/>
  <c r="AM122" i="6"/>
  <c r="T123" i="6"/>
  <c r="U123" i="6"/>
  <c r="W123" i="6"/>
  <c r="AM123" i="6"/>
  <c r="T153" i="6"/>
  <c r="U153" i="6"/>
  <c r="W153" i="6"/>
  <c r="AM153" i="6"/>
  <c r="T180" i="6"/>
  <c r="U180" i="6"/>
  <c r="W180" i="6"/>
  <c r="AM180" i="6"/>
  <c r="T196" i="6"/>
  <c r="U196" i="6"/>
  <c r="W196" i="6"/>
  <c r="AM196" i="6"/>
  <c r="T225" i="6"/>
  <c r="U225" i="6"/>
  <c r="W225" i="6"/>
  <c r="AM225" i="6"/>
  <c r="T248" i="6"/>
  <c r="U248" i="6"/>
  <c r="W248" i="6"/>
  <c r="AM248" i="6"/>
  <c r="T271" i="6"/>
  <c r="U271" i="6"/>
  <c r="W271" i="6"/>
  <c r="AM271" i="6"/>
  <c r="T272" i="6"/>
  <c r="U272" i="6"/>
  <c r="W272" i="6"/>
  <c r="AM272" i="6"/>
  <c r="T290" i="6"/>
  <c r="U290" i="6"/>
  <c r="W290" i="6"/>
  <c r="AM290" i="6"/>
  <c r="T310" i="6"/>
  <c r="U310" i="6"/>
  <c r="W310" i="6"/>
  <c r="AM310" i="6"/>
  <c r="T324" i="6"/>
  <c r="U324" i="6"/>
  <c r="W324" i="6"/>
  <c r="AM324" i="6"/>
  <c r="T341" i="6"/>
  <c r="U341" i="6"/>
  <c r="W341" i="6"/>
  <c r="AM341" i="6"/>
  <c r="AM398" i="6"/>
  <c r="AM402" i="6"/>
  <c r="W402" i="6"/>
  <c r="T56" i="6"/>
  <c r="U56" i="6"/>
  <c r="W56" i="6"/>
  <c r="AN56" i="6"/>
  <c r="T93" i="6"/>
  <c r="U93" i="6"/>
  <c r="W93" i="6"/>
  <c r="AN93" i="6"/>
  <c r="T124" i="6"/>
  <c r="U124" i="6"/>
  <c r="W124" i="6"/>
  <c r="AN124" i="6"/>
  <c r="T155" i="6"/>
  <c r="U155" i="6"/>
  <c r="W155" i="6"/>
  <c r="AN155" i="6"/>
  <c r="T197" i="6"/>
  <c r="U197" i="6"/>
  <c r="W197" i="6"/>
  <c r="AN197" i="6"/>
  <c r="T226" i="6"/>
  <c r="U226" i="6"/>
  <c r="W226" i="6"/>
  <c r="AN226" i="6"/>
  <c r="T249" i="6"/>
  <c r="U249" i="6"/>
  <c r="W249" i="6"/>
  <c r="AN249" i="6"/>
  <c r="T273" i="6"/>
  <c r="U273" i="6"/>
  <c r="W273" i="6"/>
  <c r="AN273" i="6"/>
  <c r="T291" i="6"/>
  <c r="U291" i="6"/>
  <c r="W291" i="6"/>
  <c r="AN291" i="6"/>
  <c r="T342" i="6"/>
  <c r="U342" i="6"/>
  <c r="W342" i="6"/>
  <c r="AN342" i="6"/>
  <c r="AN398" i="6"/>
  <c r="AN403" i="6"/>
  <c r="W403" i="6"/>
  <c r="T94" i="6"/>
  <c r="U94" i="6"/>
  <c r="W94" i="6"/>
  <c r="AO94" i="6"/>
  <c r="T198" i="6"/>
  <c r="U198" i="6"/>
  <c r="W198" i="6"/>
  <c r="AO198" i="6"/>
  <c r="T343" i="6"/>
  <c r="U343" i="6"/>
  <c r="W343" i="6"/>
  <c r="AO343" i="6"/>
  <c r="AO398" i="6"/>
  <c r="AO404" i="6"/>
  <c r="W404" i="6"/>
  <c r="T57" i="6"/>
  <c r="U57" i="6"/>
  <c r="W57" i="6"/>
  <c r="AP57" i="6"/>
  <c r="T95" i="6"/>
  <c r="U95" i="6"/>
  <c r="W95" i="6"/>
  <c r="AP95" i="6"/>
  <c r="T125" i="6"/>
  <c r="U125" i="6"/>
  <c r="W125" i="6"/>
  <c r="AP125" i="6"/>
  <c r="T156" i="6"/>
  <c r="U156" i="6"/>
  <c r="W156" i="6"/>
  <c r="AP156" i="6"/>
  <c r="T199" i="6"/>
  <c r="U199" i="6"/>
  <c r="W199" i="6"/>
  <c r="AP199" i="6"/>
  <c r="T227" i="6"/>
  <c r="U227" i="6"/>
  <c r="W227" i="6"/>
  <c r="AP227" i="6"/>
  <c r="T250" i="6"/>
  <c r="U250" i="6"/>
  <c r="W250" i="6"/>
  <c r="AP250" i="6"/>
  <c r="T311" i="6"/>
  <c r="U311" i="6"/>
  <c r="W311" i="6"/>
  <c r="AP311" i="6"/>
  <c r="T344" i="6"/>
  <c r="U344" i="6"/>
  <c r="W344" i="6"/>
  <c r="AP344" i="6"/>
  <c r="AP398" i="6"/>
  <c r="AP405" i="6"/>
  <c r="W405" i="6"/>
  <c r="T58" i="6"/>
  <c r="U58" i="6"/>
  <c r="W58" i="6"/>
  <c r="AQ58" i="6"/>
  <c r="T96" i="6"/>
  <c r="U96" i="6"/>
  <c r="W96" i="6"/>
  <c r="AQ96" i="6"/>
  <c r="T126" i="6"/>
  <c r="U126" i="6"/>
  <c r="W126" i="6"/>
  <c r="AQ126" i="6"/>
  <c r="T157" i="6"/>
  <c r="U157" i="6"/>
  <c r="W157" i="6"/>
  <c r="AQ157" i="6"/>
  <c r="T200" i="6"/>
  <c r="U200" i="6"/>
  <c r="W200" i="6"/>
  <c r="AQ200" i="6"/>
  <c r="T228" i="6"/>
  <c r="U228" i="6"/>
  <c r="W228" i="6"/>
  <c r="AQ228" i="6"/>
  <c r="T251" i="6"/>
  <c r="U251" i="6"/>
  <c r="W251" i="6"/>
  <c r="AQ251" i="6"/>
  <c r="T292" i="6"/>
  <c r="U292" i="6"/>
  <c r="W292" i="6"/>
  <c r="AQ292" i="6"/>
  <c r="T325" i="6"/>
  <c r="U325" i="6"/>
  <c r="W325" i="6"/>
  <c r="AQ325" i="6"/>
  <c r="T345" i="6"/>
  <c r="U345" i="6"/>
  <c r="W345" i="6"/>
  <c r="AQ345" i="6"/>
  <c r="AQ398" i="6"/>
  <c r="AQ406" i="6"/>
  <c r="W406" i="6"/>
  <c r="T127" i="6"/>
  <c r="U127" i="6"/>
  <c r="W127" i="6"/>
  <c r="AR127" i="6"/>
  <c r="AR398" i="6"/>
  <c r="AR407" i="6"/>
  <c r="W407" i="6"/>
  <c r="T59" i="6"/>
  <c r="U59" i="6"/>
  <c r="W59" i="6"/>
  <c r="AS59" i="6"/>
  <c r="T97" i="6"/>
  <c r="U97" i="6"/>
  <c r="W97" i="6"/>
  <c r="AS97" i="6"/>
  <c r="T128" i="6"/>
  <c r="U128" i="6"/>
  <c r="W128" i="6"/>
  <c r="AS128" i="6"/>
  <c r="T129" i="6"/>
  <c r="U129" i="6"/>
  <c r="W129" i="6"/>
  <c r="AS129" i="6"/>
  <c r="T154" i="6"/>
  <c r="U154" i="6"/>
  <c r="W154" i="6"/>
  <c r="AS154" i="6"/>
  <c r="T181" i="6"/>
  <c r="U181" i="6"/>
  <c r="W181" i="6"/>
  <c r="AS181" i="6"/>
  <c r="T201" i="6"/>
  <c r="U201" i="6"/>
  <c r="W201" i="6"/>
  <c r="AS201" i="6"/>
  <c r="T229" i="6"/>
  <c r="U229" i="6"/>
  <c r="W229" i="6"/>
  <c r="AS229" i="6"/>
  <c r="T252" i="6"/>
  <c r="U252" i="6"/>
  <c r="W252" i="6"/>
  <c r="AS252" i="6"/>
  <c r="T274" i="6"/>
  <c r="U274" i="6"/>
  <c r="W274" i="6"/>
  <c r="AS274" i="6"/>
  <c r="T293" i="6"/>
  <c r="U293" i="6"/>
  <c r="W293" i="6"/>
  <c r="AS293" i="6"/>
  <c r="T312" i="6"/>
  <c r="U312" i="6"/>
  <c r="W312" i="6"/>
  <c r="AS312" i="6"/>
  <c r="T326" i="6"/>
  <c r="U326" i="6"/>
  <c r="W326" i="6"/>
  <c r="AS326" i="6"/>
  <c r="T327" i="6"/>
  <c r="U327" i="6"/>
  <c r="W327" i="6"/>
  <c r="AS327" i="6"/>
  <c r="T346" i="6"/>
  <c r="U346" i="6"/>
  <c r="W346" i="6"/>
  <c r="AS346" i="6"/>
  <c r="T347" i="6"/>
  <c r="U347" i="6"/>
  <c r="W347" i="6"/>
  <c r="AS347" i="6"/>
  <c r="AS398" i="6"/>
  <c r="AS408" i="6"/>
  <c r="W408" i="6"/>
  <c r="T60" i="6"/>
  <c r="U60" i="6"/>
  <c r="W60" i="6"/>
  <c r="AT60" i="6"/>
  <c r="T61" i="6"/>
  <c r="U61" i="6"/>
  <c r="W61" i="6"/>
  <c r="AT61" i="6"/>
  <c r="AT398" i="6"/>
  <c r="AT409" i="6"/>
  <c r="W409" i="6"/>
  <c r="T62" i="6"/>
  <c r="U62" i="6"/>
  <c r="W62" i="6"/>
  <c r="AU62" i="6"/>
  <c r="AU398" i="6"/>
  <c r="AU410" i="6"/>
  <c r="W410" i="6"/>
  <c r="T65" i="6"/>
  <c r="U65" i="6"/>
  <c r="W65" i="6"/>
  <c r="AV65" i="6"/>
  <c r="T100" i="6"/>
  <c r="U100" i="6"/>
  <c r="W100" i="6"/>
  <c r="AV100" i="6"/>
  <c r="E132" i="6"/>
  <c r="T132" i="6"/>
  <c r="U132" i="6"/>
  <c r="W132" i="6"/>
  <c r="AV132" i="6"/>
  <c r="T160" i="6"/>
  <c r="U160" i="6"/>
  <c r="W160" i="6"/>
  <c r="AV160" i="6"/>
  <c r="T204" i="6"/>
  <c r="U204" i="6"/>
  <c r="W204" i="6"/>
  <c r="AV204" i="6"/>
  <c r="T232" i="6"/>
  <c r="U232" i="6"/>
  <c r="W232" i="6"/>
  <c r="AV232" i="6"/>
  <c r="T255" i="6"/>
  <c r="U255" i="6"/>
  <c r="W255" i="6"/>
  <c r="AV255" i="6"/>
  <c r="T296" i="6"/>
  <c r="U296" i="6"/>
  <c r="W296" i="6"/>
  <c r="AV296" i="6"/>
  <c r="T315" i="6"/>
  <c r="U315" i="6"/>
  <c r="W315" i="6"/>
  <c r="AV315" i="6"/>
  <c r="T331" i="6"/>
  <c r="U331" i="6"/>
  <c r="W331" i="6"/>
  <c r="AV331" i="6"/>
  <c r="T350" i="6"/>
  <c r="U350" i="6"/>
  <c r="W350" i="6"/>
  <c r="AV350" i="6"/>
  <c r="T351" i="6"/>
  <c r="U351" i="6"/>
  <c r="W351" i="6"/>
  <c r="AV351" i="6"/>
  <c r="AV398" i="6"/>
  <c r="AV412" i="6"/>
  <c r="W412" i="6"/>
  <c r="T133" i="6"/>
  <c r="U133" i="6"/>
  <c r="W133" i="6"/>
  <c r="AW133" i="6"/>
  <c r="AW398" i="6"/>
  <c r="AW413" i="6"/>
  <c r="W413" i="6"/>
  <c r="T66" i="6"/>
  <c r="U66" i="6"/>
  <c r="W66" i="6"/>
  <c r="AX66" i="6"/>
  <c r="T101" i="6"/>
  <c r="U101" i="6"/>
  <c r="W101" i="6"/>
  <c r="AX101" i="6"/>
  <c r="T134" i="6"/>
  <c r="U134" i="6"/>
  <c r="W134" i="6"/>
  <c r="AX134" i="6"/>
  <c r="T161" i="6"/>
  <c r="U161" i="6"/>
  <c r="W161" i="6"/>
  <c r="AX161" i="6"/>
  <c r="T184" i="6"/>
  <c r="U184" i="6"/>
  <c r="W184" i="6"/>
  <c r="AX184" i="6"/>
  <c r="T205" i="6"/>
  <c r="U205" i="6"/>
  <c r="W205" i="6"/>
  <c r="AX205" i="6"/>
  <c r="T233" i="6"/>
  <c r="U233" i="6"/>
  <c r="W233" i="6"/>
  <c r="AX233" i="6"/>
  <c r="T256" i="6"/>
  <c r="U256" i="6"/>
  <c r="W256" i="6"/>
  <c r="AX256" i="6"/>
  <c r="T277" i="6"/>
  <c r="U277" i="6"/>
  <c r="W277" i="6"/>
  <c r="AX277" i="6"/>
  <c r="T282" i="6"/>
  <c r="U282" i="6"/>
  <c r="W282" i="6"/>
  <c r="AX282" i="6"/>
  <c r="T297" i="6"/>
  <c r="U297" i="6"/>
  <c r="W297" i="6"/>
  <c r="AX297" i="6"/>
  <c r="T330" i="6"/>
  <c r="U330" i="6"/>
  <c r="W330" i="6"/>
  <c r="AX330" i="6"/>
  <c r="T352" i="6"/>
  <c r="U352" i="6"/>
  <c r="W352" i="6"/>
  <c r="AX352" i="6"/>
  <c r="AX398" i="6"/>
  <c r="AX414" i="6"/>
  <c r="W414" i="6"/>
  <c r="T67" i="6"/>
  <c r="U67" i="6"/>
  <c r="W67" i="6"/>
  <c r="AY67" i="6"/>
  <c r="T102" i="6"/>
  <c r="U102" i="6"/>
  <c r="W102" i="6"/>
  <c r="AY102" i="6"/>
  <c r="T135" i="6"/>
  <c r="U135" i="6"/>
  <c r="W135" i="6"/>
  <c r="AY135" i="6"/>
  <c r="T162" i="6"/>
  <c r="U162" i="6"/>
  <c r="W162" i="6"/>
  <c r="AY162" i="6"/>
  <c r="T185" i="6"/>
  <c r="U185" i="6"/>
  <c r="W185" i="6"/>
  <c r="AY185" i="6"/>
  <c r="T206" i="6"/>
  <c r="U206" i="6"/>
  <c r="W206" i="6"/>
  <c r="AY206" i="6"/>
  <c r="T234" i="6"/>
  <c r="U234" i="6"/>
  <c r="W234" i="6"/>
  <c r="AY234" i="6"/>
  <c r="T257" i="6"/>
  <c r="U257" i="6"/>
  <c r="W257" i="6"/>
  <c r="AY257" i="6"/>
  <c r="T278" i="6"/>
  <c r="U278" i="6"/>
  <c r="W278" i="6"/>
  <c r="AY278" i="6"/>
  <c r="T298" i="6"/>
  <c r="U298" i="6"/>
  <c r="W298" i="6"/>
  <c r="AY298" i="6"/>
  <c r="T353" i="6"/>
  <c r="U353" i="6"/>
  <c r="W353" i="6"/>
  <c r="AY353" i="6"/>
  <c r="AY398" i="6"/>
  <c r="AY415" i="6"/>
  <c r="W415" i="6"/>
  <c r="T68" i="6"/>
  <c r="U68" i="6"/>
  <c r="W68" i="6"/>
  <c r="AZ68" i="6"/>
  <c r="T103" i="6"/>
  <c r="U103" i="6"/>
  <c r="W103" i="6"/>
  <c r="AZ103" i="6"/>
  <c r="T136" i="6"/>
  <c r="U136" i="6"/>
  <c r="W136" i="6"/>
  <c r="AZ136" i="6"/>
  <c r="T163" i="6"/>
  <c r="U163" i="6"/>
  <c r="W163" i="6"/>
  <c r="AZ163" i="6"/>
  <c r="T207" i="6"/>
  <c r="U207" i="6"/>
  <c r="W207" i="6"/>
  <c r="AZ207" i="6"/>
  <c r="T235" i="6"/>
  <c r="U235" i="6"/>
  <c r="W235" i="6"/>
  <c r="AZ235" i="6"/>
  <c r="T258" i="6"/>
  <c r="U258" i="6"/>
  <c r="W258" i="6"/>
  <c r="AZ258" i="6"/>
  <c r="AZ398" i="6"/>
  <c r="AZ416" i="6"/>
  <c r="W416" i="6"/>
  <c r="T69" i="6"/>
  <c r="U69" i="6"/>
  <c r="W69" i="6"/>
  <c r="BA69" i="6"/>
  <c r="T137" i="6"/>
  <c r="U137" i="6"/>
  <c r="W137" i="6"/>
  <c r="BA137" i="6"/>
  <c r="T164" i="6"/>
  <c r="U164" i="6"/>
  <c r="W164" i="6"/>
  <c r="BA164" i="6"/>
  <c r="T208" i="6"/>
  <c r="U208" i="6"/>
  <c r="W208" i="6"/>
  <c r="BA208" i="6"/>
  <c r="T236" i="6"/>
  <c r="U236" i="6"/>
  <c r="W236" i="6"/>
  <c r="BA236" i="6"/>
  <c r="T259" i="6"/>
  <c r="U259" i="6"/>
  <c r="W259" i="6"/>
  <c r="BA259" i="6"/>
  <c r="T279" i="6"/>
  <c r="U279" i="6"/>
  <c r="W279" i="6"/>
  <c r="BA279" i="6"/>
  <c r="T354" i="6"/>
  <c r="U354" i="6"/>
  <c r="W354" i="6"/>
  <c r="BA354" i="6"/>
  <c r="BA398" i="6"/>
  <c r="BA417" i="6"/>
  <c r="W417" i="6"/>
  <c r="T70" i="6"/>
  <c r="U70" i="6"/>
  <c r="W70" i="6"/>
  <c r="BB70" i="6"/>
  <c r="T104" i="6"/>
  <c r="U104" i="6"/>
  <c r="W104" i="6"/>
  <c r="BB104" i="6"/>
  <c r="T140" i="6"/>
  <c r="U140" i="6"/>
  <c r="W140" i="6"/>
  <c r="BB140" i="6"/>
  <c r="T167" i="6"/>
  <c r="U167" i="6"/>
  <c r="W167" i="6"/>
  <c r="BB167" i="6"/>
  <c r="T188" i="6"/>
  <c r="U188" i="6"/>
  <c r="W188" i="6"/>
  <c r="BB188" i="6"/>
  <c r="T211" i="6"/>
  <c r="U211" i="6"/>
  <c r="W211" i="6"/>
  <c r="BB211" i="6"/>
  <c r="T239" i="6"/>
  <c r="U239" i="6"/>
  <c r="W239" i="6"/>
  <c r="BB239" i="6"/>
  <c r="T262" i="6"/>
  <c r="U262" i="6"/>
  <c r="W262" i="6"/>
  <c r="BB262" i="6"/>
  <c r="T283" i="6"/>
  <c r="U283" i="6"/>
  <c r="W283" i="6"/>
  <c r="BB283" i="6"/>
  <c r="T302" i="6"/>
  <c r="U302" i="6"/>
  <c r="W302" i="6"/>
  <c r="BB302" i="6"/>
  <c r="T317" i="6"/>
  <c r="U317" i="6"/>
  <c r="W317" i="6"/>
  <c r="BB317" i="6"/>
  <c r="T332" i="6"/>
  <c r="U332" i="6"/>
  <c r="W332" i="6"/>
  <c r="BB332" i="6"/>
  <c r="BB398" i="6"/>
  <c r="BB418" i="6"/>
  <c r="W418" i="6"/>
  <c r="T71" i="6"/>
  <c r="U71" i="6"/>
  <c r="W71" i="6"/>
  <c r="BC71" i="6"/>
  <c r="T114" i="6"/>
  <c r="U114" i="6"/>
  <c r="W114" i="6"/>
  <c r="BC114" i="6"/>
  <c r="T218" i="6"/>
  <c r="U218" i="6"/>
  <c r="W218" i="6"/>
  <c r="BC218" i="6"/>
  <c r="T299" i="6"/>
  <c r="U299" i="6"/>
  <c r="W299" i="6"/>
  <c r="BC299" i="6"/>
  <c r="T355" i="6"/>
  <c r="U355" i="6"/>
  <c r="W355" i="6"/>
  <c r="BC355" i="6"/>
  <c r="BC398" i="6"/>
  <c r="BC419" i="6"/>
  <c r="W419" i="6"/>
  <c r="T72" i="6"/>
  <c r="U72" i="6"/>
  <c r="W72" i="6"/>
  <c r="BD72" i="6"/>
  <c r="T105" i="6"/>
  <c r="U105" i="6"/>
  <c r="W105" i="6"/>
  <c r="BD105" i="6"/>
  <c r="E138" i="6"/>
  <c r="T138" i="6"/>
  <c r="U138" i="6"/>
  <c r="W138" i="6"/>
  <c r="BD138" i="6"/>
  <c r="T165" i="6"/>
  <c r="U165" i="6"/>
  <c r="W165" i="6"/>
  <c r="BD165" i="6"/>
  <c r="T186" i="6"/>
  <c r="U186" i="6"/>
  <c r="W186" i="6"/>
  <c r="BD186" i="6"/>
  <c r="T209" i="6"/>
  <c r="U209" i="6"/>
  <c r="W209" i="6"/>
  <c r="BD209" i="6"/>
  <c r="T237" i="6"/>
  <c r="U237" i="6"/>
  <c r="W237" i="6"/>
  <c r="BD237" i="6"/>
  <c r="T260" i="6"/>
  <c r="U260" i="6"/>
  <c r="W260" i="6"/>
  <c r="BD260" i="6"/>
  <c r="T280" i="6"/>
  <c r="U280" i="6"/>
  <c r="W280" i="6"/>
  <c r="BD280" i="6"/>
  <c r="T300" i="6"/>
  <c r="U300" i="6"/>
  <c r="W300" i="6"/>
  <c r="BD300" i="6"/>
  <c r="T316" i="6"/>
  <c r="U316" i="6"/>
  <c r="W316" i="6"/>
  <c r="BD316" i="6"/>
  <c r="T356" i="6"/>
  <c r="U356" i="6"/>
  <c r="W356" i="6"/>
  <c r="BD356" i="6"/>
  <c r="BD398" i="6"/>
  <c r="BD420" i="6"/>
  <c r="T73" i="6"/>
  <c r="U73" i="6"/>
  <c r="W73" i="6"/>
  <c r="BE73" i="6"/>
  <c r="T106" i="6"/>
  <c r="U106" i="6"/>
  <c r="W106" i="6"/>
  <c r="BE106" i="6"/>
  <c r="E139" i="6"/>
  <c r="T139" i="6"/>
  <c r="U139" i="6"/>
  <c r="W139" i="6"/>
  <c r="BE139" i="6"/>
  <c r="T166" i="6"/>
  <c r="U166" i="6"/>
  <c r="W166" i="6"/>
  <c r="BE166" i="6"/>
  <c r="T187" i="6"/>
  <c r="U187" i="6"/>
  <c r="W187" i="6"/>
  <c r="BE187" i="6"/>
  <c r="T210" i="6"/>
  <c r="U210" i="6"/>
  <c r="W210" i="6"/>
  <c r="BE210" i="6"/>
  <c r="T238" i="6"/>
  <c r="U238" i="6"/>
  <c r="W238" i="6"/>
  <c r="BE238" i="6"/>
  <c r="T261" i="6"/>
  <c r="U261" i="6"/>
  <c r="W261" i="6"/>
  <c r="BE261" i="6"/>
  <c r="T281" i="6"/>
  <c r="U281" i="6"/>
  <c r="W281" i="6"/>
  <c r="BE281" i="6"/>
  <c r="T301" i="6"/>
  <c r="U301" i="6"/>
  <c r="W301" i="6"/>
  <c r="BE301" i="6"/>
  <c r="T357" i="6"/>
  <c r="U357" i="6"/>
  <c r="W357" i="6"/>
  <c r="BE357" i="6"/>
  <c r="BE398" i="6"/>
  <c r="BE420" i="6"/>
  <c r="W420" i="6"/>
  <c r="T74" i="6"/>
  <c r="U74" i="6"/>
  <c r="W74" i="6"/>
  <c r="BF74" i="6"/>
  <c r="T107" i="6"/>
  <c r="U107" i="6"/>
  <c r="W107" i="6"/>
  <c r="BF107" i="6"/>
  <c r="T141" i="6"/>
  <c r="U141" i="6"/>
  <c r="W141" i="6"/>
  <c r="BF141" i="6"/>
  <c r="T168" i="6"/>
  <c r="U168" i="6"/>
  <c r="W168" i="6"/>
  <c r="BF168" i="6"/>
  <c r="T212" i="6"/>
  <c r="U212" i="6"/>
  <c r="W212" i="6"/>
  <c r="BF212" i="6"/>
  <c r="T358" i="6"/>
  <c r="U358" i="6"/>
  <c r="W358" i="6"/>
  <c r="BF358" i="6"/>
  <c r="BF398" i="6"/>
  <c r="BF421" i="6"/>
  <c r="W421" i="6"/>
  <c r="T75" i="6"/>
  <c r="U75" i="6"/>
  <c r="W75" i="6"/>
  <c r="BG75" i="6"/>
  <c r="BG398" i="6"/>
  <c r="BG422" i="6"/>
  <c r="W422" i="6"/>
  <c r="T79" i="6"/>
  <c r="U79" i="6"/>
  <c r="W79" i="6"/>
  <c r="BH79" i="6"/>
  <c r="BH398" i="6"/>
  <c r="BH423" i="6"/>
  <c r="W423" i="6"/>
  <c r="T76" i="6"/>
  <c r="U76" i="6"/>
  <c r="W76" i="6"/>
  <c r="BI76" i="6"/>
  <c r="T77" i="6"/>
  <c r="U77" i="6"/>
  <c r="W77" i="6"/>
  <c r="BI77" i="6"/>
  <c r="T108" i="6"/>
  <c r="U108" i="6"/>
  <c r="W108" i="6"/>
  <c r="BI108" i="6"/>
  <c r="T142" i="6"/>
  <c r="U142" i="6"/>
  <c r="W142" i="6"/>
  <c r="BI142" i="6"/>
  <c r="T169" i="6"/>
  <c r="U169" i="6"/>
  <c r="W169" i="6"/>
  <c r="BI169" i="6"/>
  <c r="T213" i="6"/>
  <c r="U213" i="6"/>
  <c r="W213" i="6"/>
  <c r="BI213" i="6"/>
  <c r="T240" i="6"/>
  <c r="U240" i="6"/>
  <c r="W240" i="6"/>
  <c r="BI240" i="6"/>
  <c r="T263" i="6"/>
  <c r="U263" i="6"/>
  <c r="W263" i="6"/>
  <c r="BI263" i="6"/>
  <c r="T333" i="6"/>
  <c r="U333" i="6"/>
  <c r="W333" i="6"/>
  <c r="BI333" i="6"/>
  <c r="T359" i="6"/>
  <c r="U359" i="6"/>
  <c r="W359" i="6"/>
  <c r="BI359" i="6"/>
  <c r="BI398" i="6"/>
  <c r="BI424" i="6"/>
  <c r="W424" i="6"/>
  <c r="T78" i="6"/>
  <c r="U78" i="6"/>
  <c r="W78" i="6"/>
  <c r="BJ78" i="6"/>
  <c r="T109" i="6"/>
  <c r="U109" i="6"/>
  <c r="W109" i="6"/>
  <c r="BJ109" i="6"/>
  <c r="T143" i="6"/>
  <c r="U143" i="6"/>
  <c r="W143" i="6"/>
  <c r="BJ143" i="6"/>
  <c r="T144" i="6"/>
  <c r="U144" i="6"/>
  <c r="W144" i="6"/>
  <c r="BJ144" i="6"/>
  <c r="T170" i="6"/>
  <c r="U170" i="6"/>
  <c r="W170" i="6"/>
  <c r="BJ170" i="6"/>
  <c r="T214" i="6"/>
  <c r="U214" i="6"/>
  <c r="W214" i="6"/>
  <c r="BJ214" i="6"/>
  <c r="T215" i="6"/>
  <c r="U215" i="6"/>
  <c r="W215" i="6"/>
  <c r="BJ215" i="6"/>
  <c r="T360" i="6"/>
  <c r="U360" i="6"/>
  <c r="W360" i="6"/>
  <c r="BJ360" i="6"/>
  <c r="BJ398" i="6"/>
  <c r="BJ425" i="6"/>
  <c r="W425" i="6"/>
  <c r="T80" i="6"/>
  <c r="U80" i="6"/>
  <c r="W80" i="6"/>
  <c r="BK80" i="6"/>
  <c r="T111" i="6"/>
  <c r="U111" i="6"/>
  <c r="W111" i="6"/>
  <c r="BK111" i="6"/>
  <c r="T145" i="6"/>
  <c r="U145" i="6"/>
  <c r="W145" i="6"/>
  <c r="BK145" i="6"/>
  <c r="T171" i="6"/>
  <c r="U171" i="6"/>
  <c r="W171" i="6"/>
  <c r="BK171" i="6"/>
  <c r="T189" i="6"/>
  <c r="U189" i="6"/>
  <c r="W189" i="6"/>
  <c r="BK189" i="6"/>
  <c r="T216" i="6"/>
  <c r="U216" i="6"/>
  <c r="W216" i="6"/>
  <c r="BK216" i="6"/>
  <c r="T241" i="6"/>
  <c r="U241" i="6"/>
  <c r="W241" i="6"/>
  <c r="BK241" i="6"/>
  <c r="T264" i="6"/>
  <c r="U264" i="6"/>
  <c r="W264" i="6"/>
  <c r="BK264" i="6"/>
  <c r="T334" i="6"/>
  <c r="U334" i="6"/>
  <c r="W334" i="6"/>
  <c r="BK334" i="6"/>
  <c r="T361" i="6"/>
  <c r="U361" i="6"/>
  <c r="W361" i="6"/>
  <c r="BK361" i="6"/>
  <c r="BK398" i="6"/>
  <c r="BK426" i="6"/>
  <c r="T81" i="6"/>
  <c r="U81" i="6"/>
  <c r="W81" i="6"/>
  <c r="BL81" i="6"/>
  <c r="T112" i="6"/>
  <c r="U112" i="6"/>
  <c r="W112" i="6"/>
  <c r="BL112" i="6"/>
  <c r="T146" i="6"/>
  <c r="U146" i="6"/>
  <c r="W146" i="6"/>
  <c r="BL146" i="6"/>
  <c r="T172" i="6"/>
  <c r="U172" i="6"/>
  <c r="W172" i="6"/>
  <c r="BL172" i="6"/>
  <c r="BL302" i="6"/>
  <c r="T362" i="6"/>
  <c r="U362" i="6"/>
  <c r="W362" i="6"/>
  <c r="BL362" i="6"/>
  <c r="BL398" i="6"/>
  <c r="BL426" i="6"/>
  <c r="W426" i="6"/>
  <c r="T82" i="6"/>
  <c r="U82" i="6"/>
  <c r="W82" i="6"/>
  <c r="BM82" i="6"/>
  <c r="T113" i="6"/>
  <c r="U113" i="6"/>
  <c r="W113" i="6"/>
  <c r="BM113" i="6"/>
  <c r="T147" i="6"/>
  <c r="U147" i="6"/>
  <c r="W147" i="6"/>
  <c r="BM147" i="6"/>
  <c r="T173" i="6"/>
  <c r="U173" i="6"/>
  <c r="W173" i="6"/>
  <c r="BM173" i="6"/>
  <c r="T190" i="6"/>
  <c r="U190" i="6"/>
  <c r="W190" i="6"/>
  <c r="BM190" i="6"/>
  <c r="T217" i="6"/>
  <c r="U217" i="6"/>
  <c r="W217" i="6"/>
  <c r="BM217" i="6"/>
  <c r="T242" i="6"/>
  <c r="U242" i="6"/>
  <c r="W242" i="6"/>
  <c r="BM242" i="6"/>
  <c r="T265" i="6"/>
  <c r="U265" i="6"/>
  <c r="W265" i="6"/>
  <c r="BM265" i="6"/>
  <c r="T284" i="6"/>
  <c r="U284" i="6"/>
  <c r="W284" i="6"/>
  <c r="BM284" i="6"/>
  <c r="T303" i="6"/>
  <c r="U303" i="6"/>
  <c r="W303" i="6"/>
  <c r="BM303" i="6"/>
  <c r="T318" i="6"/>
  <c r="U318" i="6"/>
  <c r="W318" i="6"/>
  <c r="BM318" i="6"/>
  <c r="T335" i="6"/>
  <c r="U335" i="6"/>
  <c r="W335" i="6"/>
  <c r="BM335" i="6"/>
  <c r="T363" i="6"/>
  <c r="U363" i="6"/>
  <c r="W363" i="6"/>
  <c r="BM363" i="6"/>
  <c r="BM398" i="6"/>
  <c r="BM427" i="6"/>
  <c r="W427" i="6"/>
  <c r="T84" i="6"/>
  <c r="U84" i="6"/>
  <c r="W84" i="6"/>
  <c r="BN84" i="6"/>
  <c r="T110" i="6"/>
  <c r="U110" i="6"/>
  <c r="W110" i="6"/>
  <c r="BN110" i="6"/>
  <c r="BN398" i="6"/>
  <c r="BN428" i="6"/>
  <c r="W428" i="6"/>
  <c r="T115" i="6"/>
  <c r="U115" i="6"/>
  <c r="W115" i="6"/>
  <c r="BO115" i="6"/>
  <c r="T219" i="6"/>
  <c r="U219" i="6"/>
  <c r="W219" i="6"/>
  <c r="BO219" i="6"/>
  <c r="T305" i="6"/>
  <c r="U305" i="6"/>
  <c r="W305" i="6"/>
  <c r="BO305" i="6"/>
  <c r="T365" i="6"/>
  <c r="U365" i="6"/>
  <c r="W365" i="6"/>
  <c r="BO365" i="6"/>
  <c r="BO398" i="6"/>
  <c r="BO429" i="6"/>
  <c r="W429" i="6"/>
  <c r="T83" i="6"/>
  <c r="U83" i="6"/>
  <c r="W83" i="6"/>
  <c r="BP83" i="6"/>
  <c r="T148" i="6"/>
  <c r="U148" i="6"/>
  <c r="W148" i="6"/>
  <c r="BP148" i="6"/>
  <c r="T174" i="6"/>
  <c r="U174" i="6"/>
  <c r="W174" i="6"/>
  <c r="BP174" i="6"/>
  <c r="T191" i="6"/>
  <c r="U191" i="6"/>
  <c r="W191" i="6"/>
  <c r="BP191" i="6"/>
  <c r="T220" i="6"/>
  <c r="U220" i="6"/>
  <c r="W220" i="6"/>
  <c r="BP220" i="6"/>
  <c r="T243" i="6"/>
  <c r="U243" i="6"/>
  <c r="W243" i="6"/>
  <c r="BP243" i="6"/>
  <c r="T266" i="6"/>
  <c r="U266" i="6"/>
  <c r="W266" i="6"/>
  <c r="BP266" i="6"/>
  <c r="T285" i="6"/>
  <c r="U285" i="6"/>
  <c r="W285" i="6"/>
  <c r="BP285" i="6"/>
  <c r="T304" i="6"/>
  <c r="U304" i="6"/>
  <c r="W304" i="6"/>
  <c r="BP304" i="6"/>
  <c r="T319" i="6"/>
  <c r="U319" i="6"/>
  <c r="W319" i="6"/>
  <c r="BP319" i="6"/>
  <c r="T336" i="6"/>
  <c r="U336" i="6"/>
  <c r="W336" i="6"/>
  <c r="BP336" i="6"/>
  <c r="T364" i="6"/>
  <c r="U364" i="6"/>
  <c r="W364" i="6"/>
  <c r="BP364" i="6"/>
  <c r="BP398" i="6"/>
  <c r="BP430" i="6"/>
  <c r="W430" i="6"/>
  <c r="T117" i="6"/>
  <c r="U117" i="6"/>
  <c r="W117" i="6"/>
  <c r="BQ117" i="6"/>
  <c r="T175" i="6"/>
  <c r="U175" i="6"/>
  <c r="W175" i="6"/>
  <c r="BQ175" i="6"/>
  <c r="T366" i="6"/>
  <c r="U366" i="6"/>
  <c r="W366" i="6"/>
  <c r="BQ366" i="6"/>
  <c r="BQ398" i="6"/>
  <c r="BQ431" i="6"/>
  <c r="W431" i="6"/>
  <c r="T85" i="6"/>
  <c r="U85" i="6"/>
  <c r="W85" i="6"/>
  <c r="BR85" i="6"/>
  <c r="T86" i="6"/>
  <c r="U86" i="6"/>
  <c r="W86" i="6"/>
  <c r="BR86" i="6"/>
  <c r="BR398" i="6"/>
  <c r="BR432" i="6"/>
  <c r="W432" i="6"/>
  <c r="W433" i="6"/>
  <c r="T5" i="6"/>
  <c r="U5" i="6"/>
  <c r="W5" i="6"/>
  <c r="BS5" i="6"/>
  <c r="BS398" i="6"/>
  <c r="BS435" i="6"/>
  <c r="W435" i="6"/>
  <c r="T6" i="6"/>
  <c r="U6" i="6"/>
  <c r="W6" i="6"/>
  <c r="BT6" i="6"/>
  <c r="T10" i="6"/>
  <c r="U10" i="6"/>
  <c r="W10" i="6"/>
  <c r="BT10" i="6"/>
  <c r="BT398" i="6"/>
  <c r="BT436" i="6"/>
  <c r="W436" i="6"/>
  <c r="T7" i="6"/>
  <c r="U7" i="6"/>
  <c r="W7" i="6"/>
  <c r="BU7" i="6"/>
  <c r="BU398" i="6"/>
  <c r="BU437" i="6"/>
  <c r="W437" i="6"/>
  <c r="T8" i="6"/>
  <c r="U8" i="6"/>
  <c r="W8" i="6"/>
  <c r="BV8" i="6"/>
  <c r="BV398" i="6"/>
  <c r="BV438" i="6"/>
  <c r="W438" i="6"/>
  <c r="T9" i="6"/>
  <c r="U9" i="6"/>
  <c r="W9" i="6"/>
  <c r="BW9" i="6"/>
  <c r="BW398" i="6"/>
  <c r="BW439" i="6"/>
  <c r="W439" i="6"/>
  <c r="T14" i="6"/>
  <c r="U14" i="6"/>
  <c r="W14" i="6"/>
  <c r="BX14" i="6"/>
  <c r="BX398" i="6"/>
  <c r="BX440" i="6"/>
  <c r="W440" i="6"/>
  <c r="T17" i="6"/>
  <c r="U17" i="6"/>
  <c r="W17" i="6"/>
  <c r="BY17" i="6"/>
  <c r="T18" i="6"/>
  <c r="U18" i="6"/>
  <c r="W18" i="6"/>
  <c r="BY18" i="6"/>
  <c r="T19" i="6"/>
  <c r="U19" i="6"/>
  <c r="W19" i="6"/>
  <c r="BY19" i="6"/>
  <c r="T20" i="6"/>
  <c r="U20" i="6"/>
  <c r="W20" i="6"/>
  <c r="BY20" i="6"/>
  <c r="T21" i="6"/>
  <c r="U21" i="6"/>
  <c r="W21" i="6"/>
  <c r="BY21" i="6"/>
  <c r="T22" i="6"/>
  <c r="U22" i="6"/>
  <c r="W22" i="6"/>
  <c r="BY22" i="6"/>
  <c r="BY398" i="6"/>
  <c r="BY441" i="6"/>
  <c r="W441" i="6"/>
  <c r="T26" i="6"/>
  <c r="U26" i="6"/>
  <c r="W26" i="6"/>
  <c r="BZ26" i="6"/>
  <c r="T27" i="6"/>
  <c r="U27" i="6"/>
  <c r="W27" i="6"/>
  <c r="BZ27" i="6"/>
  <c r="T29" i="6"/>
  <c r="U29" i="6"/>
  <c r="W29" i="6"/>
  <c r="BZ29" i="6"/>
  <c r="BZ398" i="6"/>
  <c r="BZ442" i="6"/>
  <c r="W442" i="6"/>
  <c r="T25" i="6"/>
  <c r="U25" i="6"/>
  <c r="W25" i="6"/>
  <c r="CA25" i="6"/>
  <c r="T28" i="6"/>
  <c r="U28" i="6"/>
  <c r="W28" i="6"/>
  <c r="CA28" i="6"/>
  <c r="CA398" i="6"/>
  <c r="CA443" i="6"/>
  <c r="W443" i="6"/>
  <c r="T36" i="6"/>
  <c r="U36" i="6"/>
  <c r="W36" i="6"/>
  <c r="CB36" i="6"/>
  <c r="T37" i="6"/>
  <c r="U37" i="6"/>
  <c r="W37" i="6"/>
  <c r="CB37" i="6"/>
  <c r="CB398" i="6"/>
  <c r="CB445" i="6"/>
  <c r="W445" i="6"/>
  <c r="T40" i="6"/>
  <c r="U40" i="6"/>
  <c r="W40" i="6"/>
  <c r="CC40" i="6"/>
  <c r="CC398" i="6"/>
  <c r="CC446" i="6"/>
  <c r="W446" i="6"/>
  <c r="T41" i="6"/>
  <c r="U41" i="6"/>
  <c r="W41" i="6"/>
  <c r="CD41" i="6"/>
  <c r="CD398" i="6"/>
  <c r="CD447" i="6"/>
  <c r="W447" i="6"/>
  <c r="T42" i="6"/>
  <c r="U42" i="6"/>
  <c r="W42" i="6"/>
  <c r="CE42" i="6"/>
  <c r="T43" i="6"/>
  <c r="U43" i="6"/>
  <c r="W43" i="6"/>
  <c r="CE43" i="6"/>
  <c r="T44" i="6"/>
  <c r="U44" i="6"/>
  <c r="W44" i="6"/>
  <c r="CE44" i="6"/>
  <c r="T45" i="6"/>
  <c r="U45" i="6"/>
  <c r="W45" i="6"/>
  <c r="CE45" i="6"/>
  <c r="T46" i="6"/>
  <c r="U46" i="6"/>
  <c r="W46" i="6"/>
  <c r="CE46" i="6"/>
  <c r="T47" i="6"/>
  <c r="U47" i="6"/>
  <c r="W47" i="6"/>
  <c r="CE47" i="6"/>
  <c r="T48" i="6"/>
  <c r="U48" i="6"/>
  <c r="W48" i="6"/>
  <c r="CE48" i="6"/>
  <c r="CE398" i="6"/>
  <c r="CE448" i="6"/>
  <c r="W448" i="6"/>
  <c r="W451" i="6"/>
  <c r="W453" i="6"/>
  <c r="H453" i="6"/>
  <c r="H452" i="6"/>
  <c r="AK451" i="6"/>
  <c r="AI451" i="6"/>
  <c r="H451" i="6"/>
  <c r="H450" i="6"/>
  <c r="H449" i="6"/>
  <c r="H448" i="6"/>
  <c r="H447" i="6"/>
  <c r="H446" i="6"/>
  <c r="H445" i="6"/>
  <c r="H444" i="6"/>
  <c r="H443" i="6"/>
  <c r="H442" i="6"/>
  <c r="H441" i="6"/>
  <c r="H440" i="6"/>
  <c r="H439" i="6"/>
  <c r="H438" i="6"/>
  <c r="H437" i="6"/>
  <c r="H436" i="6"/>
  <c r="H435" i="6"/>
  <c r="H434" i="6"/>
  <c r="AK433" i="6"/>
  <c r="H433" i="6"/>
  <c r="H432" i="6"/>
  <c r="H431" i="6"/>
  <c r="H430" i="6"/>
  <c r="H428" i="6"/>
  <c r="H427" i="6"/>
  <c r="H426" i="6"/>
  <c r="H425" i="6"/>
  <c r="H424" i="6"/>
  <c r="H423" i="6"/>
  <c r="H421" i="6"/>
  <c r="H420" i="6"/>
  <c r="H419" i="6"/>
  <c r="H418" i="6"/>
  <c r="H417" i="6"/>
  <c r="H416" i="6"/>
  <c r="H415" i="6"/>
  <c r="H414" i="6"/>
  <c r="H412" i="6"/>
  <c r="H411" i="6"/>
  <c r="H410" i="6"/>
  <c r="H409" i="6"/>
  <c r="H408" i="6"/>
  <c r="H406" i="6"/>
  <c r="H405" i="6"/>
  <c r="H403" i="6"/>
  <c r="H402" i="6"/>
  <c r="H401" i="6"/>
  <c r="H400" i="6"/>
  <c r="H399" i="6"/>
  <c r="CF373" i="6"/>
  <c r="CF374" i="6"/>
  <c r="CF375" i="6"/>
  <c r="CF377" i="6"/>
  <c r="CF378" i="6"/>
  <c r="CF379" i="6"/>
  <c r="CF380" i="6"/>
  <c r="CF381" i="6"/>
  <c r="CF382" i="6"/>
  <c r="CF383" i="6"/>
  <c r="CF384" i="6"/>
  <c r="CF385" i="6"/>
  <c r="CF386" i="6"/>
  <c r="CF387" i="6"/>
  <c r="CF388" i="6"/>
  <c r="CF389" i="6"/>
  <c r="CF390" i="6"/>
  <c r="CF391" i="6"/>
  <c r="CF398" i="6"/>
  <c r="CG398" i="6"/>
  <c r="H398" i="6"/>
  <c r="H397" i="6"/>
  <c r="CG396" i="6"/>
  <c r="AK63" i="6"/>
  <c r="AK87" i="6"/>
  <c r="AK89" i="6"/>
  <c r="AK98" i="6"/>
  <c r="AK104" i="6"/>
  <c r="AK117" i="6"/>
  <c r="AK118" i="6"/>
  <c r="AK120" i="6"/>
  <c r="AK130" i="6"/>
  <c r="AK149" i="6"/>
  <c r="AK151" i="6"/>
  <c r="AK158" i="6"/>
  <c r="AK176" i="6"/>
  <c r="AK178" i="6"/>
  <c r="AK182" i="6"/>
  <c r="AK192" i="6"/>
  <c r="AK194" i="6"/>
  <c r="AK202" i="6"/>
  <c r="AK221" i="6"/>
  <c r="AK223" i="6"/>
  <c r="AK230" i="6"/>
  <c r="AK244" i="6"/>
  <c r="AK246" i="6"/>
  <c r="AK253" i="6"/>
  <c r="AK267" i="6"/>
  <c r="AK269" i="6"/>
  <c r="AK275" i="6"/>
  <c r="AK286" i="6"/>
  <c r="AK288" i="6"/>
  <c r="AK294" i="6"/>
  <c r="AK306" i="6"/>
  <c r="AK308" i="6"/>
  <c r="AK313" i="6"/>
  <c r="AK320" i="6"/>
  <c r="AK322" i="6"/>
  <c r="AK328" i="6"/>
  <c r="AK337" i="6"/>
  <c r="AK339" i="6"/>
  <c r="AK348" i="6"/>
  <c r="AK367" i="6"/>
  <c r="AK369" i="6"/>
  <c r="AK371" i="6"/>
  <c r="AK376" i="6"/>
  <c r="AK392" i="6"/>
  <c r="AK394" i="6"/>
  <c r="AK396" i="6"/>
  <c r="H396" i="6"/>
  <c r="CG395" i="6"/>
  <c r="H395" i="6"/>
  <c r="CG394" i="6"/>
  <c r="AI376" i="6"/>
  <c r="AI392" i="6"/>
  <c r="AI394" i="6"/>
  <c r="H394" i="6"/>
  <c r="CG393" i="6"/>
  <c r="H393" i="6"/>
  <c r="CG392" i="6"/>
  <c r="H392" i="6"/>
  <c r="CG391" i="6"/>
  <c r="H391" i="6"/>
  <c r="CG390" i="6"/>
  <c r="H390" i="6"/>
  <c r="CG389" i="6"/>
  <c r="H389" i="6"/>
  <c r="CG388" i="6"/>
  <c r="H388" i="6"/>
  <c r="CG387" i="6"/>
  <c r="H387" i="6"/>
  <c r="CG386" i="6"/>
  <c r="H386" i="6"/>
  <c r="CG385" i="6"/>
  <c r="H385" i="6"/>
  <c r="CG384" i="6"/>
  <c r="H384" i="6"/>
  <c r="CG383" i="6"/>
  <c r="H383" i="6"/>
  <c r="CG382" i="6"/>
  <c r="H382" i="6"/>
  <c r="CG381" i="6"/>
  <c r="H381" i="6"/>
  <c r="CG380" i="6"/>
  <c r="H380" i="6"/>
  <c r="CG379" i="6"/>
  <c r="H379" i="6"/>
  <c r="CG378" i="6"/>
  <c r="H378" i="6"/>
  <c r="CG377" i="6"/>
  <c r="H377" i="6"/>
  <c r="CG376" i="6"/>
  <c r="H376" i="6"/>
  <c r="CG375" i="6"/>
  <c r="H375" i="6"/>
  <c r="CG374" i="6"/>
  <c r="H374" i="6"/>
  <c r="CG373" i="6"/>
  <c r="H373" i="6"/>
  <c r="CG372" i="6"/>
  <c r="P372" i="6"/>
  <c r="H372" i="6"/>
  <c r="W63" i="6"/>
  <c r="W87" i="6"/>
  <c r="W89" i="6"/>
  <c r="W98" i="6"/>
  <c r="W118" i="6"/>
  <c r="W120" i="6"/>
  <c r="W130" i="6"/>
  <c r="W149" i="6"/>
  <c r="W151" i="6"/>
  <c r="W158" i="6"/>
  <c r="W176" i="6"/>
  <c r="W178" i="6"/>
  <c r="W182" i="6"/>
  <c r="W192" i="6"/>
  <c r="W194" i="6"/>
  <c r="W202" i="6"/>
  <c r="W221" i="6"/>
  <c r="W223" i="6"/>
  <c r="W230" i="6"/>
  <c r="W244" i="6"/>
  <c r="W246" i="6"/>
  <c r="W253" i="6"/>
  <c r="W267" i="6"/>
  <c r="W269" i="6"/>
  <c r="W275" i="6"/>
  <c r="W286" i="6"/>
  <c r="W288" i="6"/>
  <c r="W294" i="6"/>
  <c r="W306" i="6"/>
  <c r="W308" i="6"/>
  <c r="W313" i="6"/>
  <c r="W320" i="6"/>
  <c r="W322" i="6"/>
  <c r="W328" i="6"/>
  <c r="T329" i="6"/>
  <c r="U329" i="6"/>
  <c r="W329" i="6"/>
  <c r="W337" i="6"/>
  <c r="W339" i="6"/>
  <c r="W348" i="6"/>
  <c r="W367" i="6"/>
  <c r="W369" i="6"/>
  <c r="W371" i="6"/>
  <c r="CG371" i="6"/>
  <c r="AI63" i="6"/>
  <c r="AI87" i="6"/>
  <c r="AI89" i="6"/>
  <c r="AI98" i="6"/>
  <c r="AI100" i="6"/>
  <c r="AI101" i="6"/>
  <c r="AI104" i="6"/>
  <c r="AI116" i="6"/>
  <c r="AI117" i="6"/>
  <c r="AI118" i="6"/>
  <c r="AI120" i="6"/>
  <c r="AI130" i="6"/>
  <c r="AI149" i="6"/>
  <c r="AI151" i="6"/>
  <c r="AI158" i="6"/>
  <c r="AI176" i="6"/>
  <c r="AI178" i="6"/>
  <c r="AI182" i="6"/>
  <c r="AI192" i="6"/>
  <c r="AI194" i="6"/>
  <c r="AI202" i="6"/>
  <c r="AI221" i="6"/>
  <c r="AI223" i="6"/>
  <c r="AI230" i="6"/>
  <c r="AI244" i="6"/>
  <c r="AI246" i="6"/>
  <c r="AI253" i="6"/>
  <c r="AI267" i="6"/>
  <c r="AI269" i="6"/>
  <c r="AI275" i="6"/>
  <c r="AI286" i="6"/>
  <c r="AI288" i="6"/>
  <c r="AI294" i="6"/>
  <c r="AI306" i="6"/>
  <c r="AI308" i="6"/>
  <c r="AI313" i="6"/>
  <c r="AI320" i="6"/>
  <c r="AI322" i="6"/>
  <c r="AI328" i="6"/>
  <c r="AI337" i="6"/>
  <c r="AI339" i="6"/>
  <c r="AI348" i="6"/>
  <c r="AI367" i="6"/>
  <c r="AI369" i="6"/>
  <c r="AI371" i="6"/>
  <c r="AG63" i="6"/>
  <c r="AG87" i="6"/>
  <c r="AG89" i="6"/>
  <c r="AG98" i="6"/>
  <c r="AG117" i="6"/>
  <c r="AG118" i="6"/>
  <c r="AG120" i="6"/>
  <c r="AG130" i="6"/>
  <c r="AG149" i="6"/>
  <c r="AG151" i="6"/>
  <c r="AG158" i="6"/>
  <c r="AG176" i="6"/>
  <c r="AG178" i="6"/>
  <c r="AG182" i="6"/>
  <c r="AG192" i="6"/>
  <c r="AG194" i="6"/>
  <c r="AG202" i="6"/>
  <c r="AG221" i="6"/>
  <c r="AG223" i="6"/>
  <c r="AG230" i="6"/>
  <c r="AG244" i="6"/>
  <c r="AG246" i="6"/>
  <c r="AG253" i="6"/>
  <c r="AG267" i="6"/>
  <c r="AG269" i="6"/>
  <c r="AG275" i="6"/>
  <c r="AG286" i="6"/>
  <c r="AG288" i="6"/>
  <c r="AG294" i="6"/>
  <c r="AG306" i="6"/>
  <c r="AG308" i="6"/>
  <c r="AG313" i="6"/>
  <c r="AG320" i="6"/>
  <c r="AG322" i="6"/>
  <c r="AG328" i="6"/>
  <c r="AG337" i="6"/>
  <c r="AG339" i="6"/>
  <c r="AG348" i="6"/>
  <c r="AG367" i="6"/>
  <c r="AG369" i="6"/>
  <c r="AG371" i="6"/>
  <c r="AE63" i="6"/>
  <c r="AE87" i="6"/>
  <c r="AE89" i="6"/>
  <c r="AE118" i="6"/>
  <c r="AE120" i="6"/>
  <c r="AE130" i="6"/>
  <c r="AE149" i="6"/>
  <c r="AE151" i="6"/>
  <c r="AE158" i="6"/>
  <c r="AE176" i="6"/>
  <c r="AE178" i="6"/>
  <c r="AE182" i="6"/>
  <c r="AE192" i="6"/>
  <c r="AE194" i="6"/>
  <c r="AE202" i="6"/>
  <c r="AE221" i="6"/>
  <c r="AE223" i="6"/>
  <c r="AE230" i="6"/>
  <c r="AE244" i="6"/>
  <c r="AE246" i="6"/>
  <c r="AE253" i="6"/>
  <c r="AE267" i="6"/>
  <c r="AE269" i="6"/>
  <c r="AE275" i="6"/>
  <c r="AE286" i="6"/>
  <c r="AE288" i="6"/>
  <c r="AE294" i="6"/>
  <c r="AE306" i="6"/>
  <c r="AE308" i="6"/>
  <c r="AE313" i="6"/>
  <c r="AE320" i="6"/>
  <c r="AE322" i="6"/>
  <c r="AE328" i="6"/>
  <c r="AE337" i="6"/>
  <c r="AE339" i="6"/>
  <c r="AE348" i="6"/>
  <c r="AE367" i="6"/>
  <c r="AE369" i="6"/>
  <c r="AE371" i="6"/>
  <c r="Y63" i="6"/>
  <c r="Y87" i="6"/>
  <c r="Y89" i="6"/>
  <c r="Y95" i="6"/>
  <c r="Y98" i="6"/>
  <c r="Y118" i="6"/>
  <c r="Y120" i="6"/>
  <c r="Y130" i="6"/>
  <c r="Y149" i="6"/>
  <c r="Y151" i="6"/>
  <c r="Y158" i="6"/>
  <c r="Y176" i="6"/>
  <c r="Y178" i="6"/>
  <c r="Y182" i="6"/>
  <c r="Y192" i="6"/>
  <c r="Y194" i="6"/>
  <c r="Y202" i="6"/>
  <c r="Y221" i="6"/>
  <c r="Y223" i="6"/>
  <c r="Y230" i="6"/>
  <c r="Y244" i="6"/>
  <c r="Y246" i="6"/>
  <c r="Y253" i="6"/>
  <c r="Y267" i="6"/>
  <c r="Y269" i="6"/>
  <c r="Y275" i="6"/>
  <c r="Y286" i="6"/>
  <c r="Y288" i="6"/>
  <c r="Y294" i="6"/>
  <c r="Y306" i="6"/>
  <c r="Y308" i="6"/>
  <c r="Y313" i="6"/>
  <c r="Y320" i="6"/>
  <c r="Y322" i="6"/>
  <c r="Y328" i="6"/>
  <c r="Y329" i="6"/>
  <c r="Y337" i="6"/>
  <c r="Y339" i="6"/>
  <c r="Y348" i="6"/>
  <c r="Y367" i="6"/>
  <c r="Y369" i="6"/>
  <c r="Y371" i="6"/>
  <c r="U52" i="6"/>
  <c r="U63" i="6"/>
  <c r="U64" i="6"/>
  <c r="U87" i="6"/>
  <c r="U88" i="6"/>
  <c r="U89" i="6"/>
  <c r="U90" i="6"/>
  <c r="U98" i="6"/>
  <c r="U99" i="6"/>
  <c r="U116" i="6"/>
  <c r="U118" i="6"/>
  <c r="U119" i="6"/>
  <c r="U120" i="6"/>
  <c r="U121" i="6"/>
  <c r="U130" i="6"/>
  <c r="U131" i="6"/>
  <c r="U149" i="6"/>
  <c r="U150" i="6"/>
  <c r="U151" i="6"/>
  <c r="U152" i="6"/>
  <c r="U158" i="6"/>
  <c r="U159" i="6"/>
  <c r="U176" i="6"/>
  <c r="U177" i="6"/>
  <c r="U178" i="6"/>
  <c r="U179" i="6"/>
  <c r="U182" i="6"/>
  <c r="U183" i="6"/>
  <c r="U192" i="6"/>
  <c r="U193" i="6"/>
  <c r="U194" i="6"/>
  <c r="U195" i="6"/>
  <c r="U202" i="6"/>
  <c r="U203" i="6"/>
  <c r="U221" i="6"/>
  <c r="U222" i="6"/>
  <c r="U223" i="6"/>
  <c r="U224" i="6"/>
  <c r="U230" i="6"/>
  <c r="U231" i="6"/>
  <c r="U244" i="6"/>
  <c r="U245" i="6"/>
  <c r="U246" i="6"/>
  <c r="U247" i="6"/>
  <c r="U253" i="6"/>
  <c r="U254" i="6"/>
  <c r="U267" i="6"/>
  <c r="U268" i="6"/>
  <c r="U269" i="6"/>
  <c r="U270" i="6"/>
  <c r="U275" i="6"/>
  <c r="U276" i="6"/>
  <c r="U286" i="6"/>
  <c r="U287" i="6"/>
  <c r="U288" i="6"/>
  <c r="U289" i="6"/>
  <c r="U294" i="6"/>
  <c r="U295" i="6"/>
  <c r="U306" i="6"/>
  <c r="U307" i="6"/>
  <c r="U308" i="6"/>
  <c r="U309" i="6"/>
  <c r="U313" i="6"/>
  <c r="U314" i="6"/>
  <c r="U320" i="6"/>
  <c r="U321" i="6"/>
  <c r="U322" i="6"/>
  <c r="U323" i="6"/>
  <c r="U328" i="6"/>
  <c r="U337" i="6"/>
  <c r="U338" i="6"/>
  <c r="U339" i="6"/>
  <c r="U340" i="6"/>
  <c r="U348" i="6"/>
  <c r="U349" i="6"/>
  <c r="U367" i="6"/>
  <c r="U368" i="6"/>
  <c r="U369" i="6"/>
  <c r="U371" i="6"/>
  <c r="T52" i="6"/>
  <c r="T63" i="6"/>
  <c r="T64" i="6"/>
  <c r="T87" i="6"/>
  <c r="T88" i="6"/>
  <c r="T89" i="6"/>
  <c r="T90" i="6"/>
  <c r="T98" i="6"/>
  <c r="T99" i="6"/>
  <c r="T116" i="6"/>
  <c r="T118" i="6"/>
  <c r="T119" i="6"/>
  <c r="T120" i="6"/>
  <c r="T121" i="6"/>
  <c r="T130" i="6"/>
  <c r="T131" i="6"/>
  <c r="T149" i="6"/>
  <c r="T150" i="6"/>
  <c r="T151" i="6"/>
  <c r="T152" i="6"/>
  <c r="T158" i="6"/>
  <c r="T159" i="6"/>
  <c r="T176" i="6"/>
  <c r="T177" i="6"/>
  <c r="T178" i="6"/>
  <c r="T179" i="6"/>
  <c r="T182" i="6"/>
  <c r="T183" i="6"/>
  <c r="T192" i="6"/>
  <c r="T193" i="6"/>
  <c r="T194" i="6"/>
  <c r="T195" i="6"/>
  <c r="T202" i="6"/>
  <c r="T203" i="6"/>
  <c r="T221" i="6"/>
  <c r="T222" i="6"/>
  <c r="T223" i="6"/>
  <c r="T224" i="6"/>
  <c r="T230" i="6"/>
  <c r="T231" i="6"/>
  <c r="T244" i="6"/>
  <c r="T245" i="6"/>
  <c r="T246" i="6"/>
  <c r="T247" i="6"/>
  <c r="T253" i="6"/>
  <c r="T254" i="6"/>
  <c r="T267" i="6"/>
  <c r="T268" i="6"/>
  <c r="T269" i="6"/>
  <c r="T270" i="6"/>
  <c r="T275" i="6"/>
  <c r="T276" i="6"/>
  <c r="T286" i="6"/>
  <c r="T287" i="6"/>
  <c r="T288" i="6"/>
  <c r="T289" i="6"/>
  <c r="T294" i="6"/>
  <c r="T295" i="6"/>
  <c r="T306" i="6"/>
  <c r="T307" i="6"/>
  <c r="T308" i="6"/>
  <c r="T309" i="6"/>
  <c r="T313" i="6"/>
  <c r="T314" i="6"/>
  <c r="T320" i="6"/>
  <c r="T321" i="6"/>
  <c r="T322" i="6"/>
  <c r="T323" i="6"/>
  <c r="T328" i="6"/>
  <c r="T337" i="6"/>
  <c r="T338" i="6"/>
  <c r="T339" i="6"/>
  <c r="T340" i="6"/>
  <c r="T348" i="6"/>
  <c r="T349" i="6"/>
  <c r="T367" i="6"/>
  <c r="T368" i="6"/>
  <c r="T369" i="6"/>
  <c r="T371" i="6"/>
  <c r="P371" i="6"/>
  <c r="H371" i="6"/>
  <c r="CG370" i="6"/>
  <c r="P370" i="6"/>
  <c r="CG369" i="6"/>
  <c r="P369" i="6"/>
  <c r="H369" i="6"/>
  <c r="CG367" i="6"/>
  <c r="P367" i="6"/>
  <c r="H367" i="6"/>
  <c r="CG366" i="6"/>
  <c r="P366" i="6"/>
  <c r="H366" i="6"/>
  <c r="CG365" i="6"/>
  <c r="P365" i="6"/>
  <c r="H365" i="6"/>
  <c r="CG364" i="6"/>
  <c r="P364" i="6"/>
  <c r="H364" i="6"/>
  <c r="CG363" i="6"/>
  <c r="P363" i="6"/>
  <c r="H363" i="6"/>
  <c r="CG362" i="6"/>
  <c r="P362" i="6"/>
  <c r="H362" i="6"/>
  <c r="CG361" i="6"/>
  <c r="P361" i="6"/>
  <c r="H361" i="6"/>
  <c r="CG360" i="6"/>
  <c r="P360" i="6"/>
  <c r="H360" i="6"/>
  <c r="CG359" i="6"/>
  <c r="P359" i="6"/>
  <c r="H359" i="6"/>
  <c r="CG358" i="6"/>
  <c r="P358" i="6"/>
  <c r="H358" i="6"/>
  <c r="CG357" i="6"/>
  <c r="P357" i="6"/>
  <c r="H357" i="6"/>
  <c r="CG356" i="6"/>
  <c r="P356" i="6"/>
  <c r="H356" i="6"/>
  <c r="CG355" i="6"/>
  <c r="P355" i="6"/>
  <c r="H355" i="6"/>
  <c r="CG354" i="6"/>
  <c r="P354" i="6"/>
  <c r="H354" i="6"/>
  <c r="CG353" i="6"/>
  <c r="P353" i="6"/>
  <c r="H353" i="6"/>
  <c r="CG352" i="6"/>
  <c r="P352" i="6"/>
  <c r="H352" i="6"/>
  <c r="CG351" i="6"/>
  <c r="P351" i="6"/>
  <c r="H351" i="6"/>
  <c r="CG350" i="6"/>
  <c r="P350" i="6"/>
  <c r="H350" i="6"/>
  <c r="CG349" i="6"/>
  <c r="P349" i="6"/>
  <c r="CG348" i="6"/>
  <c r="P348" i="6"/>
  <c r="H348" i="6"/>
  <c r="CG347" i="6"/>
  <c r="P347" i="6"/>
  <c r="H347" i="6"/>
  <c r="CG346" i="6"/>
  <c r="P346" i="6"/>
  <c r="H346" i="6"/>
  <c r="CG345" i="6"/>
  <c r="P345" i="6"/>
  <c r="H345" i="6"/>
  <c r="CG344" i="6"/>
  <c r="P344" i="6"/>
  <c r="H344" i="6"/>
  <c r="CG343" i="6"/>
  <c r="P343" i="6"/>
  <c r="H343" i="6"/>
  <c r="CG342" i="6"/>
  <c r="P342" i="6"/>
  <c r="H342" i="6"/>
  <c r="CG341" i="6"/>
  <c r="P341" i="6"/>
  <c r="H341" i="6"/>
  <c r="CG340" i="6"/>
  <c r="P340" i="6"/>
  <c r="CG339" i="6"/>
  <c r="P339" i="6"/>
  <c r="H339" i="6"/>
  <c r="P338" i="6"/>
  <c r="CG337" i="6"/>
  <c r="P337" i="6"/>
  <c r="H337" i="6"/>
  <c r="CG336" i="6"/>
  <c r="P336" i="6"/>
  <c r="H336" i="6"/>
  <c r="CG335" i="6"/>
  <c r="P335" i="6"/>
  <c r="H335" i="6"/>
  <c r="CG334" i="6"/>
  <c r="P334" i="6"/>
  <c r="H334" i="6"/>
  <c r="CG333" i="6"/>
  <c r="P333" i="6"/>
  <c r="H333" i="6"/>
  <c r="CG332" i="6"/>
  <c r="P332" i="6"/>
  <c r="H332" i="6"/>
  <c r="CG331" i="6"/>
  <c r="P331" i="6"/>
  <c r="H331" i="6"/>
  <c r="CG330" i="6"/>
  <c r="P330" i="6"/>
  <c r="H330" i="6"/>
  <c r="CG329" i="6"/>
  <c r="P329" i="6"/>
  <c r="CG328" i="6"/>
  <c r="P328" i="6"/>
  <c r="H328" i="6"/>
  <c r="CG327" i="6"/>
  <c r="P327" i="6"/>
  <c r="H327" i="6"/>
  <c r="CG326" i="6"/>
  <c r="P326" i="6"/>
  <c r="H326" i="6"/>
  <c r="CG325" i="6"/>
  <c r="P325" i="6"/>
  <c r="H325" i="6"/>
  <c r="CG324" i="6"/>
  <c r="P324" i="6"/>
  <c r="H324" i="6"/>
  <c r="CG323" i="6"/>
  <c r="P323" i="6"/>
  <c r="CG322" i="6"/>
  <c r="P322" i="6"/>
  <c r="H322" i="6"/>
  <c r="CG321" i="6"/>
  <c r="P321" i="6"/>
  <c r="CG320" i="6"/>
  <c r="P320" i="6"/>
  <c r="H320" i="6"/>
  <c r="CG319" i="6"/>
  <c r="P319" i="6"/>
  <c r="H319" i="6"/>
  <c r="CG318" i="6"/>
  <c r="P318" i="6"/>
  <c r="H318" i="6"/>
  <c r="CG317" i="6"/>
  <c r="P317" i="6"/>
  <c r="H317" i="6"/>
  <c r="CG316" i="6"/>
  <c r="P316" i="6"/>
  <c r="H316" i="6"/>
  <c r="CG315" i="6"/>
  <c r="P315" i="6"/>
  <c r="H315" i="6"/>
  <c r="CG314" i="6"/>
  <c r="P314" i="6"/>
  <c r="H314" i="6"/>
  <c r="CG313" i="6"/>
  <c r="P313" i="6"/>
  <c r="H313" i="6"/>
  <c r="CG312" i="6"/>
  <c r="P312" i="6"/>
  <c r="H312" i="6"/>
  <c r="CG311" i="6"/>
  <c r="P311" i="6"/>
  <c r="H311" i="6"/>
  <c r="CG310" i="6"/>
  <c r="P310" i="6"/>
  <c r="H310" i="6"/>
  <c r="CG309" i="6"/>
  <c r="P309" i="6"/>
  <c r="CG308" i="6"/>
  <c r="P308" i="6"/>
  <c r="H308" i="6"/>
  <c r="CG307" i="6"/>
  <c r="P307" i="6"/>
  <c r="CG306" i="6"/>
  <c r="P306" i="6"/>
  <c r="H306" i="6"/>
  <c r="CG305" i="6"/>
  <c r="P305" i="6"/>
  <c r="H305" i="6"/>
  <c r="CG304" i="6"/>
  <c r="P304" i="6"/>
  <c r="H304" i="6"/>
  <c r="CG303" i="6"/>
  <c r="P303" i="6"/>
  <c r="H303" i="6"/>
  <c r="CG302" i="6"/>
  <c r="P302" i="6"/>
  <c r="H302" i="6"/>
  <c r="CG301" i="6"/>
  <c r="P301" i="6"/>
  <c r="H301" i="6"/>
  <c r="CG300" i="6"/>
  <c r="P300" i="6"/>
  <c r="H300" i="6"/>
  <c r="CG299" i="6"/>
  <c r="P299" i="6"/>
  <c r="H299" i="6"/>
  <c r="CG298" i="6"/>
  <c r="P298" i="6"/>
  <c r="H298" i="6"/>
  <c r="CG297" i="6"/>
  <c r="P297" i="6"/>
  <c r="H297" i="6"/>
  <c r="CG296" i="6"/>
  <c r="P296" i="6"/>
  <c r="H296" i="6"/>
  <c r="CG295" i="6"/>
  <c r="P295" i="6"/>
  <c r="CG294" i="6"/>
  <c r="P294" i="6"/>
  <c r="H294" i="6"/>
  <c r="CG293" i="6"/>
  <c r="P293" i="6"/>
  <c r="H293" i="6"/>
  <c r="H292" i="6"/>
  <c r="CG291" i="6"/>
  <c r="P291" i="6"/>
  <c r="H291" i="6"/>
  <c r="CG290" i="6"/>
  <c r="P290" i="6"/>
  <c r="H290" i="6"/>
  <c r="CG289" i="6"/>
  <c r="P289" i="6"/>
  <c r="CG288" i="6"/>
  <c r="P288" i="6"/>
  <c r="H288" i="6"/>
  <c r="CG287" i="6"/>
  <c r="P287" i="6"/>
  <c r="CG286" i="6"/>
  <c r="P286" i="6"/>
  <c r="H286" i="6"/>
  <c r="CG285" i="6"/>
  <c r="P285" i="6"/>
  <c r="H285" i="6"/>
  <c r="CG284" i="6"/>
  <c r="P284" i="6"/>
  <c r="H284" i="6"/>
  <c r="CG283" i="6"/>
  <c r="P283" i="6"/>
  <c r="H283" i="6"/>
  <c r="CG282" i="6"/>
  <c r="P282" i="6"/>
  <c r="H282" i="6"/>
  <c r="CG281" i="6"/>
  <c r="P281" i="6"/>
  <c r="H281" i="6"/>
  <c r="CG280" i="6"/>
  <c r="P280" i="6"/>
  <c r="H280" i="6"/>
  <c r="CG279" i="6"/>
  <c r="P279" i="6"/>
  <c r="H279" i="6"/>
  <c r="CG278" i="6"/>
  <c r="P278" i="6"/>
  <c r="H278" i="6"/>
  <c r="CG277" i="6"/>
  <c r="P277" i="6"/>
  <c r="H277" i="6"/>
  <c r="CG276" i="6"/>
  <c r="P276" i="6"/>
  <c r="CG275" i="6"/>
  <c r="P275" i="6"/>
  <c r="H275" i="6"/>
  <c r="CG274" i="6"/>
  <c r="P274" i="6"/>
  <c r="H274" i="6"/>
  <c r="CG273" i="6"/>
  <c r="P273" i="6"/>
  <c r="H273" i="6"/>
  <c r="CG272" i="6"/>
  <c r="P272" i="6"/>
  <c r="H272" i="6"/>
  <c r="CG271" i="6"/>
  <c r="P271" i="6"/>
  <c r="H271" i="6"/>
  <c r="CG270" i="6"/>
  <c r="P270" i="6"/>
  <c r="CG269" i="6"/>
  <c r="P269" i="6"/>
  <c r="H269" i="6"/>
  <c r="CG268" i="6"/>
  <c r="P268" i="6"/>
  <c r="CG267" i="6"/>
  <c r="P267" i="6"/>
  <c r="H267" i="6"/>
  <c r="CG266" i="6"/>
  <c r="P266" i="6"/>
  <c r="H266" i="6"/>
  <c r="CG265" i="6"/>
  <c r="P265" i="6"/>
  <c r="H265" i="6"/>
  <c r="CG264" i="6"/>
  <c r="P264" i="6"/>
  <c r="H264" i="6"/>
  <c r="CG263" i="6"/>
  <c r="P263" i="6"/>
  <c r="H263" i="6"/>
  <c r="CG262" i="6"/>
  <c r="P262" i="6"/>
  <c r="H262" i="6"/>
  <c r="CG261" i="6"/>
  <c r="P261" i="6"/>
  <c r="H261" i="6"/>
  <c r="CG260" i="6"/>
  <c r="P260" i="6"/>
  <c r="H260" i="6"/>
  <c r="CG259" i="6"/>
  <c r="P259" i="6"/>
  <c r="H259" i="6"/>
  <c r="CG258" i="6"/>
  <c r="P258" i="6"/>
  <c r="H258" i="6"/>
  <c r="CG257" i="6"/>
  <c r="P257" i="6"/>
  <c r="H257" i="6"/>
  <c r="CG256" i="6"/>
  <c r="P256" i="6"/>
  <c r="H256" i="6"/>
  <c r="CG255" i="6"/>
  <c r="P255" i="6"/>
  <c r="H255" i="6"/>
  <c r="CG254" i="6"/>
  <c r="P254" i="6"/>
  <c r="CG253" i="6"/>
  <c r="P253" i="6"/>
  <c r="H253" i="6"/>
  <c r="CG252" i="6"/>
  <c r="P252" i="6"/>
  <c r="H252" i="6"/>
  <c r="CG251" i="6"/>
  <c r="P251" i="6"/>
  <c r="H251" i="6"/>
  <c r="CG250" i="6"/>
  <c r="P250" i="6"/>
  <c r="H250" i="6"/>
  <c r="CG249" i="6"/>
  <c r="P249" i="6"/>
  <c r="H249" i="6"/>
  <c r="CG248" i="6"/>
  <c r="P248" i="6"/>
  <c r="H248" i="6"/>
  <c r="CG247" i="6"/>
  <c r="P247" i="6"/>
  <c r="CG246" i="6"/>
  <c r="P246" i="6"/>
  <c r="H246" i="6"/>
  <c r="CG245" i="6"/>
  <c r="P245" i="6"/>
  <c r="CG244" i="6"/>
  <c r="P244" i="6"/>
  <c r="H244" i="6"/>
  <c r="CG243" i="6"/>
  <c r="P243" i="6"/>
  <c r="H243" i="6"/>
  <c r="CG242" i="6"/>
  <c r="P242" i="6"/>
  <c r="H242" i="6"/>
  <c r="CG241" i="6"/>
  <c r="P241" i="6"/>
  <c r="H241" i="6"/>
  <c r="CG240" i="6"/>
  <c r="P240" i="6"/>
  <c r="H240" i="6"/>
  <c r="CG239" i="6"/>
  <c r="P239" i="6"/>
  <c r="H239" i="6"/>
  <c r="CG238" i="6"/>
  <c r="P238" i="6"/>
  <c r="H238" i="6"/>
  <c r="CG237" i="6"/>
  <c r="P237" i="6"/>
  <c r="H237" i="6"/>
  <c r="CG236" i="6"/>
  <c r="P236" i="6"/>
  <c r="H236" i="6"/>
  <c r="CG235" i="6"/>
  <c r="P235" i="6"/>
  <c r="H235" i="6"/>
  <c r="CG234" i="6"/>
  <c r="P234" i="6"/>
  <c r="H234" i="6"/>
  <c r="CG233" i="6"/>
  <c r="P233" i="6"/>
  <c r="H233" i="6"/>
  <c r="CG232" i="6"/>
  <c r="P232" i="6"/>
  <c r="H232" i="6"/>
  <c r="CG231" i="6"/>
  <c r="P231" i="6"/>
  <c r="CG230" i="6"/>
  <c r="P230" i="6"/>
  <c r="H230" i="6"/>
  <c r="CG229" i="6"/>
  <c r="P229" i="6"/>
  <c r="H229" i="6"/>
  <c r="CG228" i="6"/>
  <c r="P228" i="6"/>
  <c r="H228" i="6"/>
  <c r="CG227" i="6"/>
  <c r="P227" i="6"/>
  <c r="H227" i="6"/>
  <c r="CG226" i="6"/>
  <c r="P226" i="6"/>
  <c r="H226" i="6"/>
  <c r="CG225" i="6"/>
  <c r="P225" i="6"/>
  <c r="H225" i="6"/>
  <c r="CG224" i="6"/>
  <c r="P224" i="6"/>
  <c r="CG223" i="6"/>
  <c r="P223" i="6"/>
  <c r="H223" i="6"/>
  <c r="CG222" i="6"/>
  <c r="P222" i="6"/>
  <c r="CG221" i="6"/>
  <c r="P221" i="6"/>
  <c r="H221" i="6"/>
  <c r="CG220" i="6"/>
  <c r="P220" i="6"/>
  <c r="H220" i="6"/>
  <c r="P219" i="6"/>
  <c r="H219" i="6"/>
  <c r="CG218" i="6"/>
  <c r="P218" i="6"/>
  <c r="H218" i="6"/>
  <c r="CG217" i="6"/>
  <c r="P217" i="6"/>
  <c r="H217" i="6"/>
  <c r="CG216" i="6"/>
  <c r="P216" i="6"/>
  <c r="H216" i="6"/>
  <c r="CG215" i="6"/>
  <c r="P215" i="6"/>
  <c r="H215" i="6"/>
  <c r="CG214" i="6"/>
  <c r="P214" i="6"/>
  <c r="H214" i="6"/>
  <c r="CG213" i="6"/>
  <c r="P213" i="6"/>
  <c r="H213" i="6"/>
  <c r="CG212" i="6"/>
  <c r="P212" i="6"/>
  <c r="H212" i="6"/>
  <c r="CG211" i="6"/>
  <c r="P211" i="6"/>
  <c r="H211" i="6"/>
  <c r="CG210" i="6"/>
  <c r="P210" i="6"/>
  <c r="H210" i="6"/>
  <c r="CG209" i="6"/>
  <c r="P209" i="6"/>
  <c r="H209" i="6"/>
  <c r="CG208" i="6"/>
  <c r="P208" i="6"/>
  <c r="H208" i="6"/>
  <c r="CG207" i="6"/>
  <c r="P207" i="6"/>
  <c r="H207" i="6"/>
  <c r="CG206" i="6"/>
  <c r="P206" i="6"/>
  <c r="H206" i="6"/>
  <c r="CG205" i="6"/>
  <c r="P205" i="6"/>
  <c r="H205" i="6"/>
  <c r="CG204" i="6"/>
  <c r="P204" i="6"/>
  <c r="H204" i="6"/>
  <c r="CG203" i="6"/>
  <c r="P203" i="6"/>
  <c r="CG202" i="6"/>
  <c r="P202" i="6"/>
  <c r="H202" i="6"/>
  <c r="CG201" i="6"/>
  <c r="P201" i="6"/>
  <c r="H201" i="6"/>
  <c r="CG200" i="6"/>
  <c r="P200" i="6"/>
  <c r="H200" i="6"/>
  <c r="CG199" i="6"/>
  <c r="P199" i="6"/>
  <c r="H199" i="6"/>
  <c r="CG198" i="6"/>
  <c r="P198" i="6"/>
  <c r="H198" i="6"/>
  <c r="CG197" i="6"/>
  <c r="P197" i="6"/>
  <c r="H197" i="6"/>
  <c r="CG196" i="6"/>
  <c r="P196" i="6"/>
  <c r="H196" i="6"/>
  <c r="CG195" i="6"/>
  <c r="P195" i="6"/>
  <c r="CG194" i="6"/>
  <c r="P194" i="6"/>
  <c r="H194" i="6"/>
  <c r="CG193" i="6"/>
  <c r="P193" i="6"/>
  <c r="CG192" i="6"/>
  <c r="P192" i="6"/>
  <c r="H192" i="6"/>
  <c r="CG191" i="6"/>
  <c r="P191" i="6"/>
  <c r="H191" i="6"/>
  <c r="CG190" i="6"/>
  <c r="P190" i="6"/>
  <c r="H190" i="6"/>
  <c r="CG189" i="6"/>
  <c r="P189" i="6"/>
  <c r="H189" i="6"/>
  <c r="CG188" i="6"/>
  <c r="P188" i="6"/>
  <c r="H188" i="6"/>
  <c r="CG187" i="6"/>
  <c r="P187" i="6"/>
  <c r="H187" i="6"/>
  <c r="CG186" i="6"/>
  <c r="P186" i="6"/>
  <c r="H186" i="6"/>
  <c r="CG185" i="6"/>
  <c r="P185" i="6"/>
  <c r="H185" i="6"/>
  <c r="CG184" i="6"/>
  <c r="P184" i="6"/>
  <c r="H184" i="6"/>
  <c r="CG183" i="6"/>
  <c r="P183" i="6"/>
  <c r="H183" i="6"/>
  <c r="CG182" i="6"/>
  <c r="P182" i="6"/>
  <c r="H182" i="6"/>
  <c r="CG181" i="6"/>
  <c r="P181" i="6"/>
  <c r="H181" i="6"/>
  <c r="CG180" i="6"/>
  <c r="P180" i="6"/>
  <c r="H180" i="6"/>
  <c r="CG179" i="6"/>
  <c r="P179" i="6"/>
  <c r="CG178" i="6"/>
  <c r="P178" i="6"/>
  <c r="H178" i="6"/>
  <c r="CG177" i="6"/>
  <c r="P177" i="6"/>
  <c r="CG176" i="6"/>
  <c r="P176" i="6"/>
  <c r="H176" i="6"/>
  <c r="CG175" i="6"/>
  <c r="P175" i="6"/>
  <c r="H175" i="6"/>
  <c r="CG174" i="6"/>
  <c r="P174" i="6"/>
  <c r="H174" i="6"/>
  <c r="CG173" i="6"/>
  <c r="P173" i="6"/>
  <c r="H173" i="6"/>
  <c r="CG172" i="6"/>
  <c r="P172" i="6"/>
  <c r="H172" i="6"/>
  <c r="CG171" i="6"/>
  <c r="P171" i="6"/>
  <c r="H171" i="6"/>
  <c r="CG170" i="6"/>
  <c r="P170" i="6"/>
  <c r="H170" i="6"/>
  <c r="CG169" i="6"/>
  <c r="P169" i="6"/>
  <c r="H169" i="6"/>
  <c r="CG168" i="6"/>
  <c r="P168" i="6"/>
  <c r="H168" i="6"/>
  <c r="CG167" i="6"/>
  <c r="P167" i="6"/>
  <c r="H167" i="6"/>
  <c r="CG166" i="6"/>
  <c r="P166" i="6"/>
  <c r="H166" i="6"/>
  <c r="CG165" i="6"/>
  <c r="P165" i="6"/>
  <c r="H165" i="6"/>
  <c r="CG164" i="6"/>
  <c r="P164" i="6"/>
  <c r="H164" i="6"/>
  <c r="CG163" i="6"/>
  <c r="P163" i="6"/>
  <c r="H163" i="6"/>
  <c r="CG162" i="6"/>
  <c r="P162" i="6"/>
  <c r="H162" i="6"/>
  <c r="CG161" i="6"/>
  <c r="P161" i="6"/>
  <c r="H161" i="6"/>
  <c r="CG160" i="6"/>
  <c r="P160" i="6"/>
  <c r="H160" i="6"/>
  <c r="CG159" i="6"/>
  <c r="P159" i="6"/>
  <c r="CG158" i="6"/>
  <c r="P158" i="6"/>
  <c r="H158" i="6"/>
  <c r="CG157" i="6"/>
  <c r="P157" i="6"/>
  <c r="H157" i="6"/>
  <c r="CG156" i="6"/>
  <c r="P156" i="6"/>
  <c r="H156" i="6"/>
  <c r="CG155" i="6"/>
  <c r="P155" i="6"/>
  <c r="H155" i="6"/>
  <c r="CG154" i="6"/>
  <c r="P154" i="6"/>
  <c r="H154" i="6"/>
  <c r="CG153" i="6"/>
  <c r="P153" i="6"/>
  <c r="H153" i="6"/>
  <c r="CG152" i="6"/>
  <c r="P152" i="6"/>
  <c r="CG151" i="6"/>
  <c r="P151" i="6"/>
  <c r="H151" i="6"/>
  <c r="CG150" i="6"/>
  <c r="P150" i="6"/>
  <c r="CG149" i="6"/>
  <c r="P149" i="6"/>
  <c r="H149" i="6"/>
  <c r="CG148" i="6"/>
  <c r="P148" i="6"/>
  <c r="H148" i="6"/>
  <c r="CG147" i="6"/>
  <c r="P147" i="6"/>
  <c r="H147" i="6"/>
  <c r="CG146" i="6"/>
  <c r="P146" i="6"/>
  <c r="H146" i="6"/>
  <c r="CG145" i="6"/>
  <c r="P145" i="6"/>
  <c r="H145" i="6"/>
  <c r="CG144" i="6"/>
  <c r="P144" i="6"/>
  <c r="H144" i="6"/>
  <c r="CG143" i="6"/>
  <c r="P143" i="6"/>
  <c r="H143" i="6"/>
  <c r="CG142" i="6"/>
  <c r="P142" i="6"/>
  <c r="H142" i="6"/>
  <c r="CG141" i="6"/>
  <c r="P141" i="6"/>
  <c r="H141" i="6"/>
  <c r="CG140" i="6"/>
  <c r="P140" i="6"/>
  <c r="H140" i="6"/>
  <c r="CG139" i="6"/>
  <c r="P139" i="6"/>
  <c r="N139" i="6"/>
  <c r="H139" i="6"/>
  <c r="CG138" i="6"/>
  <c r="P138" i="6"/>
  <c r="N138" i="6"/>
  <c r="L138" i="6"/>
  <c r="H138" i="6"/>
  <c r="CG137" i="6"/>
  <c r="P137" i="6"/>
  <c r="H137" i="6"/>
  <c r="CG136" i="6"/>
  <c r="P136" i="6"/>
  <c r="H136" i="6"/>
  <c r="CG135" i="6"/>
  <c r="P135" i="6"/>
  <c r="H135" i="6"/>
  <c r="CG134" i="6"/>
  <c r="P134" i="6"/>
  <c r="H134" i="6"/>
  <c r="P133" i="6"/>
  <c r="H133" i="6"/>
  <c r="CG132" i="6"/>
  <c r="P132" i="6"/>
  <c r="N132" i="6"/>
  <c r="H132" i="6"/>
  <c r="CG131" i="6"/>
  <c r="P131" i="6"/>
  <c r="CG130" i="6"/>
  <c r="P130" i="6"/>
  <c r="H130" i="6"/>
  <c r="CG129" i="6"/>
  <c r="P129" i="6"/>
  <c r="H129" i="6"/>
  <c r="CG128" i="6"/>
  <c r="P128" i="6"/>
  <c r="H128" i="6"/>
  <c r="P127" i="6"/>
  <c r="H127" i="6"/>
  <c r="CG126" i="6"/>
  <c r="P126" i="6"/>
  <c r="H126" i="6"/>
  <c r="CG125" i="6"/>
  <c r="P125" i="6"/>
  <c r="H125" i="6"/>
  <c r="CG124" i="6"/>
  <c r="P124" i="6"/>
  <c r="H124" i="6"/>
  <c r="CG123" i="6"/>
  <c r="P123" i="6"/>
  <c r="H123" i="6"/>
  <c r="CG122" i="6"/>
  <c r="P122" i="6"/>
  <c r="H122" i="6"/>
  <c r="CG121" i="6"/>
  <c r="P121" i="6"/>
  <c r="CG120" i="6"/>
  <c r="P120" i="6"/>
  <c r="H120" i="6"/>
  <c r="CG119" i="6"/>
  <c r="P119" i="6"/>
  <c r="CG118" i="6"/>
  <c r="P118" i="6"/>
  <c r="H118" i="6"/>
  <c r="CG117" i="6"/>
  <c r="P117" i="6"/>
  <c r="H117" i="6"/>
  <c r="CG115" i="6"/>
  <c r="P115" i="6"/>
  <c r="H115" i="6"/>
  <c r="CG114" i="6"/>
  <c r="P114" i="6"/>
  <c r="H114" i="6"/>
  <c r="CG113" i="6"/>
  <c r="P113" i="6"/>
  <c r="H113" i="6"/>
  <c r="CG112" i="6"/>
  <c r="P112" i="6"/>
  <c r="H112" i="6"/>
  <c r="CG111" i="6"/>
  <c r="P111" i="6"/>
  <c r="H111" i="6"/>
  <c r="CG110" i="6"/>
  <c r="P110" i="6"/>
  <c r="H110" i="6"/>
  <c r="CG109" i="6"/>
  <c r="P109" i="6"/>
  <c r="H109" i="6"/>
  <c r="CG108" i="6"/>
  <c r="P108" i="6"/>
  <c r="H108" i="6"/>
  <c r="CG107" i="6"/>
  <c r="P107" i="6"/>
  <c r="H107" i="6"/>
  <c r="CG106" i="6"/>
  <c r="P106" i="6"/>
  <c r="H106" i="6"/>
  <c r="CG105" i="6"/>
  <c r="P105" i="6"/>
  <c r="H105" i="6"/>
  <c r="CG104" i="6"/>
  <c r="P104" i="6"/>
  <c r="H104" i="6"/>
  <c r="CG103" i="6"/>
  <c r="P103" i="6"/>
  <c r="H103" i="6"/>
  <c r="CG102" i="6"/>
  <c r="P102" i="6"/>
  <c r="H102" i="6"/>
  <c r="CG101" i="6"/>
  <c r="P101" i="6"/>
  <c r="H101" i="6"/>
  <c r="CG100" i="6"/>
  <c r="P100" i="6"/>
  <c r="H100" i="6"/>
  <c r="CG99" i="6"/>
  <c r="P99" i="6"/>
  <c r="CG98" i="6"/>
  <c r="P98" i="6"/>
  <c r="H98" i="6"/>
  <c r="CG97" i="6"/>
  <c r="P97" i="6"/>
  <c r="H97" i="6"/>
  <c r="CG96" i="6"/>
  <c r="P96" i="6"/>
  <c r="H96" i="6"/>
  <c r="CG95" i="6"/>
  <c r="P95" i="6"/>
  <c r="H95" i="6"/>
  <c r="CG94" i="6"/>
  <c r="P94" i="6"/>
  <c r="H94" i="6"/>
  <c r="CG93" i="6"/>
  <c r="P93" i="6"/>
  <c r="H93" i="6"/>
  <c r="CG92" i="6"/>
  <c r="P92" i="6"/>
  <c r="H92" i="6"/>
  <c r="CG91" i="6"/>
  <c r="P91" i="6"/>
  <c r="H91" i="6"/>
  <c r="CG90" i="6"/>
  <c r="P90" i="6"/>
  <c r="CG89" i="6"/>
  <c r="P89" i="6"/>
  <c r="H89" i="6"/>
  <c r="CG88" i="6"/>
  <c r="P88" i="6"/>
  <c r="CG87" i="6"/>
  <c r="P87" i="6"/>
  <c r="H87" i="6"/>
  <c r="CG86" i="6"/>
  <c r="P86" i="6"/>
  <c r="H86" i="6"/>
  <c r="CG85" i="6"/>
  <c r="P85" i="6"/>
  <c r="H85" i="6"/>
  <c r="CG84" i="6"/>
  <c r="P84" i="6"/>
  <c r="H84" i="6"/>
  <c r="CG83" i="6"/>
  <c r="P83" i="6"/>
  <c r="H83" i="6"/>
  <c r="CG82" i="6"/>
  <c r="P82" i="6"/>
  <c r="H82" i="6"/>
  <c r="CG81" i="6"/>
  <c r="P81" i="6"/>
  <c r="H81" i="6"/>
  <c r="CG80" i="6"/>
  <c r="P80" i="6"/>
  <c r="H80" i="6"/>
  <c r="CG79" i="6"/>
  <c r="P79" i="6"/>
  <c r="H79" i="6"/>
  <c r="CG78" i="6"/>
  <c r="P78" i="6"/>
  <c r="H78" i="6"/>
  <c r="CG77" i="6"/>
  <c r="P77" i="6"/>
  <c r="H77" i="6"/>
  <c r="CG76" i="6"/>
  <c r="P76" i="6"/>
  <c r="H76" i="6"/>
  <c r="CG75" i="6"/>
  <c r="P75" i="6"/>
  <c r="H75" i="6"/>
  <c r="CG74" i="6"/>
  <c r="P74" i="6"/>
  <c r="H74" i="6"/>
  <c r="CG73" i="6"/>
  <c r="P73" i="6"/>
  <c r="H73" i="6"/>
  <c r="CG72" i="6"/>
  <c r="P72" i="6"/>
  <c r="H72" i="6"/>
  <c r="CG71" i="6"/>
  <c r="P71" i="6"/>
  <c r="H71" i="6"/>
  <c r="CG70" i="6"/>
  <c r="P70" i="6"/>
  <c r="H70" i="6"/>
  <c r="CG69" i="6"/>
  <c r="P69" i="6"/>
  <c r="H69" i="6"/>
  <c r="CG68" i="6"/>
  <c r="P68" i="6"/>
  <c r="H68" i="6"/>
  <c r="CG67" i="6"/>
  <c r="P67" i="6"/>
  <c r="H67" i="6"/>
  <c r="CG66" i="6"/>
  <c r="P66" i="6"/>
  <c r="H66" i="6"/>
  <c r="CG65" i="6"/>
  <c r="P65" i="6"/>
  <c r="H65" i="6"/>
  <c r="CG64" i="6"/>
  <c r="P64" i="6"/>
  <c r="CG63" i="6"/>
  <c r="P63" i="6"/>
  <c r="H63" i="6"/>
  <c r="CG62" i="6"/>
  <c r="P62" i="6"/>
  <c r="H62" i="6"/>
  <c r="CG61" i="6"/>
  <c r="P61" i="6"/>
  <c r="H61" i="6"/>
  <c r="CG60" i="6"/>
  <c r="P60" i="6"/>
  <c r="H60" i="6"/>
  <c r="CG59" i="6"/>
  <c r="P59" i="6"/>
  <c r="H59" i="6"/>
  <c r="CG58" i="6"/>
  <c r="P58" i="6"/>
  <c r="H58" i="6"/>
  <c r="CG57" i="6"/>
  <c r="P57" i="6"/>
  <c r="H57" i="6"/>
  <c r="CG56" i="6"/>
  <c r="P56" i="6"/>
  <c r="H56" i="6"/>
  <c r="CG55" i="6"/>
  <c r="P55" i="6"/>
  <c r="H55" i="6"/>
  <c r="CG54" i="6"/>
  <c r="P54" i="6"/>
  <c r="H54" i="6"/>
  <c r="CG53" i="6"/>
  <c r="P53" i="6"/>
  <c r="H53" i="6"/>
  <c r="CG52" i="6"/>
  <c r="P52" i="6"/>
  <c r="W38" i="6"/>
  <c r="T39" i="6"/>
  <c r="U39" i="6"/>
  <c r="W39" i="6"/>
  <c r="W49" i="6"/>
  <c r="W51" i="6"/>
  <c r="CG51" i="6"/>
  <c r="AK37" i="6"/>
  <c r="AK38" i="6"/>
  <c r="AK49" i="6"/>
  <c r="AK51" i="6"/>
  <c r="AI38" i="6"/>
  <c r="AI40" i="6"/>
  <c r="AI49" i="6"/>
  <c r="AI51" i="6"/>
  <c r="AG38" i="6"/>
  <c r="AG49" i="6"/>
  <c r="AG51" i="6"/>
  <c r="AE38" i="6"/>
  <c r="AE49" i="6"/>
  <c r="AE51" i="6"/>
  <c r="Y38" i="6"/>
  <c r="Y39" i="6"/>
  <c r="Y49" i="6"/>
  <c r="Y51" i="6"/>
  <c r="U51" i="6"/>
  <c r="T51" i="6"/>
  <c r="P51" i="6"/>
  <c r="H51" i="6"/>
  <c r="CG50" i="6"/>
  <c r="U50" i="6"/>
  <c r="T50" i="6"/>
  <c r="P50" i="6"/>
  <c r="CG49" i="6"/>
  <c r="U49" i="6"/>
  <c r="T49" i="6"/>
  <c r="P49" i="6"/>
  <c r="H49" i="6"/>
  <c r="CG48" i="6"/>
  <c r="P48" i="6"/>
  <c r="H48" i="6"/>
  <c r="CG47" i="6"/>
  <c r="P47" i="6"/>
  <c r="H47" i="6"/>
  <c r="CG46" i="6"/>
  <c r="P46" i="6"/>
  <c r="H46" i="6"/>
  <c r="CG45" i="6"/>
  <c r="P45" i="6"/>
  <c r="H45" i="6"/>
  <c r="CG44" i="6"/>
  <c r="P44" i="6"/>
  <c r="H44" i="6"/>
  <c r="CG43" i="6"/>
  <c r="P43" i="6"/>
  <c r="H43" i="6"/>
  <c r="CG42" i="6"/>
  <c r="P42" i="6"/>
  <c r="H42" i="6"/>
  <c r="CG41" i="6"/>
  <c r="P41" i="6"/>
  <c r="H41" i="6"/>
  <c r="CG40" i="6"/>
  <c r="P40" i="6"/>
  <c r="H40" i="6"/>
  <c r="CG39" i="6"/>
  <c r="P39" i="6"/>
  <c r="H39" i="6"/>
  <c r="CG38" i="6"/>
  <c r="U38" i="6"/>
  <c r="T38" i="6"/>
  <c r="P38" i="6"/>
  <c r="H38" i="6"/>
  <c r="CG37" i="6"/>
  <c r="P37" i="6"/>
  <c r="H37" i="6"/>
  <c r="CG36" i="6"/>
  <c r="P36" i="6"/>
  <c r="H36" i="6"/>
  <c r="CG35" i="6"/>
  <c r="U35" i="6"/>
  <c r="T35" i="6"/>
  <c r="P35" i="6"/>
  <c r="W23" i="6"/>
  <c r="W30" i="6"/>
  <c r="W15" i="6"/>
  <c r="W32" i="6"/>
  <c r="T11" i="6"/>
  <c r="U11" i="6"/>
  <c r="W11" i="6"/>
  <c r="W12" i="6"/>
  <c r="W34" i="6"/>
  <c r="CG34" i="6"/>
  <c r="AK23" i="6"/>
  <c r="AK30" i="6"/>
  <c r="AK15" i="6"/>
  <c r="AK32" i="6"/>
  <c r="AK12" i="6"/>
  <c r="AK34" i="6"/>
  <c r="AI23" i="6"/>
  <c r="AI30" i="6"/>
  <c r="AI15" i="6"/>
  <c r="AI32" i="6"/>
  <c r="AI12" i="6"/>
  <c r="AI34" i="6"/>
  <c r="AG23" i="6"/>
  <c r="AG30" i="6"/>
  <c r="AG15" i="6"/>
  <c r="AG32" i="6"/>
  <c r="AG12" i="6"/>
  <c r="AG34" i="6"/>
  <c r="AE23" i="6"/>
  <c r="AE30" i="6"/>
  <c r="AE32" i="6"/>
  <c r="AE12" i="6"/>
  <c r="AE34" i="6"/>
  <c r="Y23" i="6"/>
  <c r="Y30" i="6"/>
  <c r="Y15" i="6"/>
  <c r="Y32" i="6"/>
  <c r="Y12" i="6"/>
  <c r="Y34" i="6"/>
  <c r="U34" i="6"/>
  <c r="T34" i="6"/>
  <c r="P34" i="6"/>
  <c r="H34" i="6"/>
  <c r="CG33" i="6"/>
  <c r="U33" i="6"/>
  <c r="T33" i="6"/>
  <c r="P33" i="6"/>
  <c r="CG32" i="6"/>
  <c r="U32" i="6"/>
  <c r="T32" i="6"/>
  <c r="P32" i="6"/>
  <c r="H32" i="6"/>
  <c r="CG31" i="6"/>
  <c r="U31" i="6"/>
  <c r="T31" i="6"/>
  <c r="P31" i="6"/>
  <c r="CG30" i="6"/>
  <c r="U30" i="6"/>
  <c r="T30" i="6"/>
  <c r="P30" i="6"/>
  <c r="H30" i="6"/>
  <c r="CG29" i="6"/>
  <c r="P29" i="6"/>
  <c r="H29" i="6"/>
  <c r="CG28" i="6"/>
  <c r="P28" i="6"/>
  <c r="H28" i="6"/>
  <c r="CG27" i="6"/>
  <c r="P27" i="6"/>
  <c r="H27" i="6"/>
  <c r="CG26" i="6"/>
  <c r="P26" i="6"/>
  <c r="H26" i="6"/>
  <c r="CG25" i="6"/>
  <c r="P25" i="6"/>
  <c r="H25" i="6"/>
  <c r="U24" i="6"/>
  <c r="T24" i="6"/>
  <c r="P24" i="6"/>
  <c r="CG23" i="6"/>
  <c r="U23" i="6"/>
  <c r="T23" i="6"/>
  <c r="P23" i="6"/>
  <c r="H23" i="6"/>
  <c r="CG22" i="6"/>
  <c r="P22" i="6"/>
  <c r="H22" i="6"/>
  <c r="CG21" i="6"/>
  <c r="P21" i="6"/>
  <c r="H21" i="6"/>
  <c r="CG20" i="6"/>
  <c r="P20" i="6"/>
  <c r="H20" i="6"/>
  <c r="CG19" i="6"/>
  <c r="P19" i="6"/>
  <c r="H19" i="6"/>
  <c r="CG18" i="6"/>
  <c r="P18" i="6"/>
  <c r="H18" i="6"/>
  <c r="CG17" i="6"/>
  <c r="P17" i="6"/>
  <c r="H17" i="6"/>
  <c r="CG16" i="6"/>
  <c r="U16" i="6"/>
  <c r="T16" i="6"/>
  <c r="P16" i="6"/>
  <c r="CG15" i="6"/>
  <c r="U15" i="6"/>
  <c r="T15" i="6"/>
  <c r="P15" i="6"/>
  <c r="H15" i="6"/>
  <c r="CG14" i="6"/>
  <c r="P14" i="6"/>
  <c r="H14" i="6"/>
  <c r="CG13" i="6"/>
  <c r="U13" i="6"/>
  <c r="T13" i="6"/>
  <c r="P13" i="6"/>
  <c r="CG12" i="6"/>
  <c r="U12" i="6"/>
  <c r="T12" i="6"/>
  <c r="P12" i="6"/>
  <c r="H12" i="6"/>
  <c r="CG11" i="6"/>
  <c r="P11" i="6"/>
  <c r="H11" i="6"/>
  <c r="CG10" i="6"/>
  <c r="P10" i="6"/>
  <c r="H10" i="6"/>
  <c r="CG9" i="6"/>
  <c r="P9" i="6"/>
  <c r="H9" i="6"/>
  <c r="CG8" i="6"/>
  <c r="P8" i="6"/>
  <c r="H8" i="6"/>
  <c r="CG7" i="6"/>
  <c r="P7" i="6"/>
  <c r="H7" i="6"/>
  <c r="CG6" i="6"/>
  <c r="P6" i="6"/>
  <c r="H6" i="6"/>
  <c r="CG5" i="6"/>
  <c r="P5" i="6"/>
  <c r="H5" i="6"/>
  <c r="T49" i="5"/>
  <c r="T52" i="5"/>
  <c r="T54" i="5"/>
  <c r="T55" i="5"/>
  <c r="R49" i="5"/>
  <c r="R52" i="5"/>
  <c r="R54" i="5"/>
  <c r="R55" i="5"/>
  <c r="P49" i="5"/>
  <c r="P52" i="5"/>
  <c r="P54" i="5"/>
  <c r="P55" i="5"/>
  <c r="N49" i="5"/>
  <c r="N54" i="5"/>
  <c r="N55" i="5"/>
  <c r="J46" i="5"/>
  <c r="J49" i="5"/>
  <c r="J51" i="5"/>
  <c r="J52" i="5"/>
  <c r="J54" i="5"/>
  <c r="J55" i="5"/>
  <c r="H46" i="5"/>
  <c r="H49" i="5"/>
  <c r="H51" i="5"/>
  <c r="H52" i="5"/>
  <c r="H54" i="5"/>
  <c r="H55" i="5"/>
  <c r="F46" i="5"/>
  <c r="F49" i="5"/>
  <c r="F51" i="5"/>
  <c r="F52" i="5"/>
  <c r="F53" i="5"/>
  <c r="F54" i="5"/>
  <c r="F55" i="5"/>
  <c r="D49" i="5"/>
  <c r="D54" i="5"/>
  <c r="D55" i="5"/>
  <c r="L52" i="5"/>
  <c r="A45" i="4"/>
  <c r="A78" i="4"/>
  <c r="A111" i="4"/>
  <c r="A158" i="4"/>
  <c r="A188" i="4"/>
  <c r="A213" i="4"/>
  <c r="A259" i="4"/>
  <c r="A281" i="4"/>
  <c r="A298" i="4"/>
  <c r="A317" i="4"/>
  <c r="A6" i="5"/>
  <c r="A19" i="5"/>
  <c r="A32" i="5"/>
  <c r="A45" i="5"/>
  <c r="T36" i="5"/>
  <c r="T40" i="5"/>
  <c r="T41" i="5"/>
  <c r="T42" i="5"/>
  <c r="R36" i="5"/>
  <c r="R40" i="5"/>
  <c r="R41" i="5"/>
  <c r="R42" i="5"/>
  <c r="P36" i="5"/>
  <c r="P40" i="5"/>
  <c r="P41" i="5"/>
  <c r="P42" i="5"/>
  <c r="N36" i="5"/>
  <c r="N40" i="5"/>
  <c r="N41" i="5"/>
  <c r="N42" i="5"/>
  <c r="J33" i="5"/>
  <c r="J34" i="5"/>
  <c r="J36" i="5"/>
  <c r="J38" i="5"/>
  <c r="J39" i="5"/>
  <c r="J40" i="5"/>
  <c r="J41" i="5"/>
  <c r="J42" i="5"/>
  <c r="H33" i="5"/>
  <c r="H34" i="5"/>
  <c r="H35" i="5"/>
  <c r="H36" i="5"/>
  <c r="H38" i="5"/>
  <c r="H39" i="5"/>
  <c r="H41" i="5"/>
  <c r="H42" i="5"/>
  <c r="F33" i="5"/>
  <c r="F34" i="5"/>
  <c r="F36" i="5"/>
  <c r="F38" i="5"/>
  <c r="F39" i="5"/>
  <c r="F40" i="5"/>
  <c r="F41" i="5"/>
  <c r="F42" i="5"/>
  <c r="D36" i="5"/>
  <c r="D41" i="5"/>
  <c r="D42" i="5"/>
  <c r="T23" i="5"/>
  <c r="T26" i="5"/>
  <c r="T28" i="5"/>
  <c r="T29" i="5"/>
  <c r="R23" i="5"/>
  <c r="R28" i="5"/>
  <c r="R29" i="5"/>
  <c r="P23" i="5"/>
  <c r="P28" i="5"/>
  <c r="P29" i="5"/>
  <c r="N23" i="5"/>
  <c r="N28" i="5"/>
  <c r="N29" i="5"/>
  <c r="J20" i="5"/>
  <c r="J23" i="5"/>
  <c r="J25" i="5"/>
  <c r="J26" i="5"/>
  <c r="J28" i="5"/>
  <c r="J29" i="5"/>
  <c r="H20" i="5"/>
  <c r="H23" i="5"/>
  <c r="H25" i="5"/>
  <c r="H26" i="5"/>
  <c r="H28" i="5"/>
  <c r="H29" i="5"/>
  <c r="F20" i="5"/>
  <c r="F23" i="5"/>
  <c r="F25" i="5"/>
  <c r="F26" i="5"/>
  <c r="F28" i="5"/>
  <c r="F29" i="5"/>
  <c r="D20" i="5"/>
  <c r="D23" i="5"/>
  <c r="D28" i="5"/>
  <c r="D29" i="5"/>
  <c r="H27" i="5"/>
  <c r="F27" i="5"/>
  <c r="T10" i="5"/>
  <c r="T13" i="5"/>
  <c r="T15" i="5"/>
  <c r="T16" i="5"/>
  <c r="R10" i="5"/>
  <c r="R13" i="5"/>
  <c r="R15" i="5"/>
  <c r="R16" i="5"/>
  <c r="P10" i="5"/>
  <c r="P13" i="5"/>
  <c r="P15" i="5"/>
  <c r="P16" i="5"/>
  <c r="N10" i="5"/>
  <c r="N15" i="5"/>
  <c r="N16" i="5"/>
  <c r="J7" i="5"/>
  <c r="J9" i="5"/>
  <c r="J10" i="5"/>
  <c r="J12" i="5"/>
  <c r="J14" i="5"/>
  <c r="J15" i="5"/>
  <c r="J16" i="5"/>
  <c r="H7" i="5"/>
  <c r="H10" i="5"/>
  <c r="H12" i="5"/>
  <c r="H14" i="5"/>
  <c r="H15" i="5"/>
  <c r="H16" i="5"/>
  <c r="F7" i="5"/>
  <c r="F10" i="5"/>
  <c r="F12" i="5"/>
  <c r="F14" i="5"/>
  <c r="F15" i="5"/>
  <c r="F16" i="5"/>
  <c r="D10" i="5"/>
  <c r="D12" i="5"/>
  <c r="D15" i="5"/>
  <c r="D16" i="5"/>
  <c r="T4" i="5"/>
  <c r="R4" i="5"/>
  <c r="P3" i="3"/>
  <c r="P4" i="5"/>
  <c r="N4" i="5"/>
  <c r="H4" i="5"/>
  <c r="F4" i="5"/>
  <c r="D4" i="5"/>
  <c r="T3" i="5"/>
  <c r="R3" i="5"/>
  <c r="P3" i="5"/>
  <c r="N3" i="5"/>
  <c r="H3" i="5"/>
  <c r="F2" i="3"/>
  <c r="F3" i="5"/>
  <c r="D3" i="5"/>
  <c r="X15" i="4"/>
  <c r="X17" i="4"/>
  <c r="X31" i="4"/>
  <c r="X35" i="4"/>
  <c r="X37" i="4"/>
  <c r="X41" i="4"/>
  <c r="X43" i="4"/>
  <c r="X54" i="4"/>
  <c r="X60" i="4"/>
  <c r="X73" i="4"/>
  <c r="X74" i="4"/>
  <c r="X76" i="4"/>
  <c r="X86" i="4"/>
  <c r="X88" i="4"/>
  <c r="X90" i="4"/>
  <c r="X107" i="4"/>
  <c r="X109" i="4"/>
  <c r="X118" i="4"/>
  <c r="X136" i="4"/>
  <c r="X138" i="4"/>
  <c r="X144" i="4"/>
  <c r="X154" i="4"/>
  <c r="X156" i="4"/>
  <c r="X166" i="4"/>
  <c r="X184" i="4"/>
  <c r="X186" i="4"/>
  <c r="X195" i="4"/>
  <c r="X209" i="4"/>
  <c r="X211" i="4"/>
  <c r="X220" i="4"/>
  <c r="X234" i="4"/>
  <c r="X236" i="4"/>
  <c r="X244" i="4"/>
  <c r="X255" i="4"/>
  <c r="X257" i="4"/>
  <c r="X265" i="4"/>
  <c r="X277" i="4"/>
  <c r="X279" i="4"/>
  <c r="X286" i="4"/>
  <c r="X293" i="4"/>
  <c r="X295" i="4"/>
  <c r="X326" i="4"/>
  <c r="X329" i="4"/>
  <c r="X345" i="4"/>
  <c r="X347" i="4"/>
  <c r="X352" i="4"/>
  <c r="V12" i="3"/>
  <c r="V13" i="3"/>
  <c r="V15" i="3"/>
  <c r="V17" i="3"/>
  <c r="V19" i="3"/>
  <c r="V25" i="3"/>
  <c r="V29" i="3"/>
  <c r="V35" i="3"/>
  <c r="V38" i="3"/>
  <c r="V40" i="3"/>
  <c r="X353" i="4"/>
  <c r="X354" i="4"/>
  <c r="V17" i="4"/>
  <c r="V41" i="4"/>
  <c r="V43" i="4"/>
  <c r="V54" i="4"/>
  <c r="V56" i="4"/>
  <c r="V57" i="4"/>
  <c r="V60" i="4"/>
  <c r="V70" i="4"/>
  <c r="V73" i="4"/>
  <c r="V74" i="4"/>
  <c r="V76" i="4"/>
  <c r="V88" i="4"/>
  <c r="V107" i="4"/>
  <c r="V109" i="4"/>
  <c r="V118" i="4"/>
  <c r="V136" i="4"/>
  <c r="V138" i="4"/>
  <c r="V144" i="4"/>
  <c r="V154" i="4"/>
  <c r="V156" i="4"/>
  <c r="V166" i="4"/>
  <c r="V184" i="4"/>
  <c r="V186" i="4"/>
  <c r="V195" i="4"/>
  <c r="V209" i="4"/>
  <c r="V211" i="4"/>
  <c r="V220" i="4"/>
  <c r="V234" i="4"/>
  <c r="V236" i="4"/>
  <c r="V244" i="4"/>
  <c r="V255" i="4"/>
  <c r="V257" i="4"/>
  <c r="V265" i="4"/>
  <c r="V277" i="4"/>
  <c r="V279" i="4"/>
  <c r="V286" i="4"/>
  <c r="V293" i="4"/>
  <c r="V295" i="4"/>
  <c r="V326" i="4"/>
  <c r="V328" i="4"/>
  <c r="V329" i="4"/>
  <c r="V345" i="4"/>
  <c r="V347" i="4"/>
  <c r="V352" i="4"/>
  <c r="T15" i="3"/>
  <c r="T38" i="3"/>
  <c r="T40" i="3"/>
  <c r="V353" i="4"/>
  <c r="V354" i="4"/>
  <c r="T17" i="4"/>
  <c r="T41" i="4"/>
  <c r="T43" i="4"/>
  <c r="T54" i="4"/>
  <c r="T56" i="4"/>
  <c r="T57" i="4"/>
  <c r="T60" i="4"/>
  <c r="T70" i="4"/>
  <c r="T73" i="4"/>
  <c r="T74" i="4"/>
  <c r="T76" i="4"/>
  <c r="T88" i="4"/>
  <c r="T107" i="4"/>
  <c r="T109" i="4"/>
  <c r="T118" i="4"/>
  <c r="T136" i="4"/>
  <c r="T138" i="4"/>
  <c r="T144" i="4"/>
  <c r="T154" i="4"/>
  <c r="T156" i="4"/>
  <c r="T166" i="4"/>
  <c r="T184" i="4"/>
  <c r="T186" i="4"/>
  <c r="T195" i="4"/>
  <c r="T209" i="4"/>
  <c r="T211" i="4"/>
  <c r="T220" i="4"/>
  <c r="T234" i="4"/>
  <c r="T236" i="4"/>
  <c r="T244" i="4"/>
  <c r="T255" i="4"/>
  <c r="T257" i="4"/>
  <c r="T265" i="4"/>
  <c r="T277" i="4"/>
  <c r="T279" i="4"/>
  <c r="T286" i="4"/>
  <c r="T293" i="4"/>
  <c r="T295" i="4"/>
  <c r="T326" i="4"/>
  <c r="T345" i="4"/>
  <c r="T347" i="4"/>
  <c r="T352" i="4"/>
  <c r="R15" i="3"/>
  <c r="R38" i="3"/>
  <c r="R40" i="3"/>
  <c r="T353" i="4"/>
  <c r="T354" i="4"/>
  <c r="R7" i="4"/>
  <c r="R8" i="4"/>
  <c r="R9" i="4"/>
  <c r="R10" i="4"/>
  <c r="R11" i="4"/>
  <c r="R12" i="4"/>
  <c r="R13" i="4"/>
  <c r="R14" i="4"/>
  <c r="R15" i="4"/>
  <c r="R16" i="4"/>
  <c r="R17" i="4"/>
  <c r="R19" i="4"/>
  <c r="R20" i="4"/>
  <c r="R21" i="4"/>
  <c r="R22" i="4"/>
  <c r="R23" i="4"/>
  <c r="R24" i="4"/>
  <c r="R26" i="4"/>
  <c r="R27" i="4"/>
  <c r="R28" i="4"/>
  <c r="R30" i="4"/>
  <c r="R31" i="4"/>
  <c r="R32" i="4"/>
  <c r="R33" i="4"/>
  <c r="R34" i="4"/>
  <c r="R35" i="4"/>
  <c r="R36" i="4"/>
  <c r="R37" i="4"/>
  <c r="R38" i="4"/>
  <c r="R39" i="4"/>
  <c r="R41" i="4"/>
  <c r="R43" i="4"/>
  <c r="R47" i="4"/>
  <c r="R48" i="4"/>
  <c r="R49" i="4"/>
  <c r="R51" i="4"/>
  <c r="R52" i="4"/>
  <c r="R53" i="4"/>
  <c r="R54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3" i="4"/>
  <c r="R74" i="4"/>
  <c r="R76" i="4"/>
  <c r="R80" i="4"/>
  <c r="R81" i="4"/>
  <c r="R82" i="4"/>
  <c r="R83" i="4"/>
  <c r="R84" i="4"/>
  <c r="R86" i="4"/>
  <c r="R87" i="4"/>
  <c r="R88" i="4"/>
  <c r="R90" i="4"/>
  <c r="R92" i="4"/>
  <c r="R93" i="4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9" i="4"/>
  <c r="R113" i="4"/>
  <c r="R114" i="4"/>
  <c r="R115" i="4"/>
  <c r="R116" i="4"/>
  <c r="R117" i="4"/>
  <c r="R118" i="4"/>
  <c r="R120" i="4"/>
  <c r="R121" i="4"/>
  <c r="R122" i="4"/>
  <c r="R123" i="4"/>
  <c r="R124" i="4"/>
  <c r="R125" i="4"/>
  <c r="R126" i="4"/>
  <c r="R127" i="4"/>
  <c r="R128" i="4"/>
  <c r="R129" i="4"/>
  <c r="R130" i="4"/>
  <c r="R131" i="4"/>
  <c r="R132" i="4"/>
  <c r="R133" i="4"/>
  <c r="R134" i="4"/>
  <c r="R136" i="4"/>
  <c r="R138" i="4"/>
  <c r="R142" i="4"/>
  <c r="R143" i="4"/>
  <c r="R144" i="4"/>
  <c r="R146" i="4"/>
  <c r="R147" i="4"/>
  <c r="R148" i="4"/>
  <c r="R149" i="4"/>
  <c r="R150" i="4"/>
  <c r="R151" i="4"/>
  <c r="R152" i="4"/>
  <c r="R153" i="4"/>
  <c r="R154" i="4"/>
  <c r="R156" i="4"/>
  <c r="R160" i="4"/>
  <c r="R161" i="4"/>
  <c r="R163" i="4"/>
  <c r="R164" i="4"/>
  <c r="R165" i="4"/>
  <c r="R166" i="4"/>
  <c r="R168" i="4"/>
  <c r="R169" i="4"/>
  <c r="R170" i="4"/>
  <c r="R171" i="4"/>
  <c r="R172" i="4"/>
  <c r="R173" i="4"/>
  <c r="R174" i="4"/>
  <c r="R176" i="4"/>
  <c r="R177" i="4"/>
  <c r="R178" i="4"/>
  <c r="R179" i="4"/>
  <c r="R180" i="4"/>
  <c r="R181" i="4"/>
  <c r="R182" i="4"/>
  <c r="R183" i="4"/>
  <c r="R184" i="4"/>
  <c r="R186" i="4"/>
  <c r="R190" i="4"/>
  <c r="R191" i="4"/>
  <c r="R192" i="4"/>
  <c r="R193" i="4"/>
  <c r="R194" i="4"/>
  <c r="R195" i="4"/>
  <c r="R197" i="4"/>
  <c r="R198" i="4"/>
  <c r="R199" i="4"/>
  <c r="R200" i="4"/>
  <c r="R201" i="4"/>
  <c r="R202" i="4"/>
  <c r="R203" i="4"/>
  <c r="R204" i="4"/>
  <c r="R205" i="4"/>
  <c r="R206" i="4"/>
  <c r="R207" i="4"/>
  <c r="R208" i="4"/>
  <c r="R209" i="4"/>
  <c r="R211" i="4"/>
  <c r="R215" i="4"/>
  <c r="R216" i="4"/>
  <c r="R217" i="4"/>
  <c r="R218" i="4"/>
  <c r="R219" i="4"/>
  <c r="R220" i="4"/>
  <c r="R222" i="4"/>
  <c r="R223" i="4"/>
  <c r="R224" i="4"/>
  <c r="R225" i="4"/>
  <c r="R226" i="4"/>
  <c r="R227" i="4"/>
  <c r="R228" i="4"/>
  <c r="R229" i="4"/>
  <c r="R230" i="4"/>
  <c r="R231" i="4"/>
  <c r="R232" i="4"/>
  <c r="R233" i="4"/>
  <c r="R234" i="4"/>
  <c r="R236" i="4"/>
  <c r="R240" i="4"/>
  <c r="R241" i="4"/>
  <c r="R242" i="4"/>
  <c r="R243" i="4"/>
  <c r="R244" i="4"/>
  <c r="R246" i="4"/>
  <c r="R247" i="4"/>
  <c r="R248" i="4"/>
  <c r="R249" i="4"/>
  <c r="R250" i="4"/>
  <c r="R251" i="4"/>
  <c r="R252" i="4"/>
  <c r="R253" i="4"/>
  <c r="R254" i="4"/>
  <c r="R255" i="4"/>
  <c r="R257" i="4"/>
  <c r="R261" i="4"/>
  <c r="R264" i="4"/>
  <c r="R265" i="4"/>
  <c r="R267" i="4"/>
  <c r="R268" i="4"/>
  <c r="R269" i="4"/>
  <c r="R270" i="4"/>
  <c r="R271" i="4"/>
  <c r="R273" i="4"/>
  <c r="R274" i="4"/>
  <c r="R275" i="4"/>
  <c r="R277" i="4"/>
  <c r="R279" i="4"/>
  <c r="R283" i="4"/>
  <c r="R284" i="4"/>
  <c r="R285" i="4"/>
  <c r="R286" i="4"/>
  <c r="R288" i="4"/>
  <c r="R289" i="4"/>
  <c r="R290" i="4"/>
  <c r="R291" i="4"/>
  <c r="R292" i="4"/>
  <c r="R293" i="4"/>
  <c r="R295" i="4"/>
  <c r="R319" i="4"/>
  <c r="R320" i="4"/>
  <c r="R322" i="4"/>
  <c r="R323" i="4"/>
  <c r="R324" i="4"/>
  <c r="R325" i="4"/>
  <c r="R326" i="4"/>
  <c r="R328" i="4"/>
  <c r="R329" i="4"/>
  <c r="R330" i="4"/>
  <c r="R331" i="4"/>
  <c r="R332" i="4"/>
  <c r="R333" i="4"/>
  <c r="R334" i="4"/>
  <c r="R335" i="4"/>
  <c r="R336" i="4"/>
  <c r="R337" i="4"/>
  <c r="R338" i="4"/>
  <c r="R339" i="4"/>
  <c r="R340" i="4"/>
  <c r="R341" i="4"/>
  <c r="R342" i="4"/>
  <c r="R344" i="4"/>
  <c r="R345" i="4"/>
  <c r="R347" i="4"/>
  <c r="R352" i="4"/>
  <c r="P6" i="3"/>
  <c r="P7" i="3"/>
  <c r="P9" i="3"/>
  <c r="P10" i="3"/>
  <c r="P12" i="3"/>
  <c r="P13" i="3"/>
  <c r="P14" i="3"/>
  <c r="P15" i="3"/>
  <c r="P17" i="3"/>
  <c r="P19" i="3"/>
  <c r="P20" i="3"/>
  <c r="P21" i="3"/>
  <c r="P22" i="3"/>
  <c r="P23" i="3"/>
  <c r="P24" i="3"/>
  <c r="P25" i="3"/>
  <c r="P26" i="3"/>
  <c r="P28" i="3"/>
  <c r="P29" i="3"/>
  <c r="P30" i="3"/>
  <c r="P31" i="3"/>
  <c r="P32" i="3"/>
  <c r="P33" i="3"/>
  <c r="P35" i="3"/>
  <c r="P36" i="3"/>
  <c r="P38" i="3"/>
  <c r="P40" i="3"/>
  <c r="R353" i="4"/>
  <c r="R354" i="4"/>
  <c r="P17" i="4"/>
  <c r="P41" i="4"/>
  <c r="P43" i="4"/>
  <c r="P54" i="4"/>
  <c r="P74" i="4"/>
  <c r="P76" i="4"/>
  <c r="P88" i="4"/>
  <c r="P107" i="4"/>
  <c r="P109" i="4"/>
  <c r="P118" i="4"/>
  <c r="P136" i="4"/>
  <c r="P138" i="4"/>
  <c r="P144" i="4"/>
  <c r="P154" i="4"/>
  <c r="P156" i="4"/>
  <c r="P166" i="4"/>
  <c r="P184" i="4"/>
  <c r="P186" i="4"/>
  <c r="P195" i="4"/>
  <c r="P209" i="4"/>
  <c r="P211" i="4"/>
  <c r="P220" i="4"/>
  <c r="P234" i="4"/>
  <c r="P236" i="4"/>
  <c r="P244" i="4"/>
  <c r="P255" i="4"/>
  <c r="P257" i="4"/>
  <c r="P265" i="4"/>
  <c r="P277" i="4"/>
  <c r="P279" i="4"/>
  <c r="P286" i="4"/>
  <c r="P293" i="4"/>
  <c r="P295" i="4"/>
  <c r="P304" i="4"/>
  <c r="P313" i="4"/>
  <c r="P315" i="4"/>
  <c r="P326" i="4"/>
  <c r="P345" i="4"/>
  <c r="P347" i="4"/>
  <c r="P352" i="4"/>
  <c r="N15" i="3"/>
  <c r="N38" i="3"/>
  <c r="N40" i="3"/>
  <c r="P353" i="4"/>
  <c r="P354" i="4"/>
  <c r="L7" i="4"/>
  <c r="L8" i="4"/>
  <c r="L9" i="4"/>
  <c r="L10" i="4"/>
  <c r="L11" i="4"/>
  <c r="L12" i="4"/>
  <c r="L13" i="4"/>
  <c r="L14" i="4"/>
  <c r="L15" i="4"/>
  <c r="L16" i="4"/>
  <c r="L17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3" i="4"/>
  <c r="L47" i="4"/>
  <c r="L48" i="4"/>
  <c r="L49" i="4"/>
  <c r="L50" i="4"/>
  <c r="L51" i="4"/>
  <c r="L52" i="4"/>
  <c r="L53" i="4"/>
  <c r="L54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1" i="4"/>
  <c r="L72" i="4"/>
  <c r="L73" i="4"/>
  <c r="L74" i="4"/>
  <c r="L76" i="4"/>
  <c r="L80" i="4"/>
  <c r="L81" i="4"/>
  <c r="L82" i="4"/>
  <c r="L83" i="4"/>
  <c r="L84" i="4"/>
  <c r="L86" i="4"/>
  <c r="L87" i="4"/>
  <c r="L88" i="4"/>
  <c r="L90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9" i="4"/>
  <c r="L113" i="4"/>
  <c r="L114" i="4"/>
  <c r="L115" i="4"/>
  <c r="L116" i="4"/>
  <c r="L117" i="4"/>
  <c r="L118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6" i="4"/>
  <c r="L138" i="4"/>
  <c r="L142" i="4"/>
  <c r="L143" i="4"/>
  <c r="L144" i="4"/>
  <c r="L146" i="4"/>
  <c r="L147" i="4"/>
  <c r="L148" i="4"/>
  <c r="L149" i="4"/>
  <c r="L150" i="4"/>
  <c r="L151" i="4"/>
  <c r="L152" i="4"/>
  <c r="L153" i="4"/>
  <c r="L154" i="4"/>
  <c r="L156" i="4"/>
  <c r="L160" i="4"/>
  <c r="L161" i="4"/>
  <c r="L162" i="4"/>
  <c r="L163" i="4"/>
  <c r="L164" i="4"/>
  <c r="L165" i="4"/>
  <c r="L166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6" i="4"/>
  <c r="L190" i="4"/>
  <c r="L191" i="4"/>
  <c r="L192" i="4"/>
  <c r="L193" i="4"/>
  <c r="L194" i="4"/>
  <c r="L195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1" i="4"/>
  <c r="L215" i="4"/>
  <c r="L216" i="4"/>
  <c r="L217" i="4"/>
  <c r="L218" i="4"/>
  <c r="L219" i="4"/>
  <c r="L220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6" i="4"/>
  <c r="L240" i="4"/>
  <c r="L241" i="4"/>
  <c r="L242" i="4"/>
  <c r="L243" i="4"/>
  <c r="L244" i="4"/>
  <c r="L246" i="4"/>
  <c r="L247" i="4"/>
  <c r="L248" i="4"/>
  <c r="L249" i="4"/>
  <c r="L250" i="4"/>
  <c r="L251" i="4"/>
  <c r="L252" i="4"/>
  <c r="L253" i="4"/>
  <c r="L254" i="4"/>
  <c r="L255" i="4"/>
  <c r="L257" i="4"/>
  <c r="L261" i="4"/>
  <c r="L262" i="4"/>
  <c r="L264" i="4"/>
  <c r="L265" i="4"/>
  <c r="L267" i="4"/>
  <c r="L268" i="4"/>
  <c r="L269" i="4"/>
  <c r="L270" i="4"/>
  <c r="L271" i="4"/>
  <c r="L272" i="4"/>
  <c r="L273" i="4"/>
  <c r="L274" i="4"/>
  <c r="L275" i="4"/>
  <c r="L276" i="4"/>
  <c r="L277" i="4"/>
  <c r="L279" i="4"/>
  <c r="L283" i="4"/>
  <c r="L284" i="4"/>
  <c r="L285" i="4"/>
  <c r="L286" i="4"/>
  <c r="L288" i="4"/>
  <c r="L289" i="4"/>
  <c r="L290" i="4"/>
  <c r="L291" i="4"/>
  <c r="L292" i="4"/>
  <c r="L293" i="4"/>
  <c r="L295" i="4"/>
  <c r="L300" i="4"/>
  <c r="L301" i="4"/>
  <c r="L302" i="4"/>
  <c r="L303" i="4"/>
  <c r="L304" i="4"/>
  <c r="L306" i="4"/>
  <c r="L307" i="4"/>
  <c r="L308" i="4"/>
  <c r="L309" i="4"/>
  <c r="L310" i="4"/>
  <c r="L311" i="4"/>
  <c r="L312" i="4"/>
  <c r="L313" i="4"/>
  <c r="L315" i="4"/>
  <c r="L319" i="4"/>
  <c r="L320" i="4"/>
  <c r="L321" i="4"/>
  <c r="L322" i="4"/>
  <c r="L323" i="4"/>
  <c r="L324" i="4"/>
  <c r="L325" i="4"/>
  <c r="L326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7" i="4"/>
  <c r="L352" i="4"/>
  <c r="J15" i="3"/>
  <c r="J38" i="3"/>
  <c r="J40" i="3"/>
  <c r="L353" i="4"/>
  <c r="L354" i="4"/>
  <c r="H7" i="4"/>
  <c r="H8" i="4"/>
  <c r="H9" i="4"/>
  <c r="H10" i="4"/>
  <c r="H11" i="4"/>
  <c r="H12" i="4"/>
  <c r="H13" i="4"/>
  <c r="H14" i="4"/>
  <c r="H15" i="4"/>
  <c r="H16" i="4"/>
  <c r="H17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3" i="4"/>
  <c r="H47" i="4"/>
  <c r="H48" i="4"/>
  <c r="H49" i="4"/>
  <c r="H50" i="4"/>
  <c r="H51" i="4"/>
  <c r="H52" i="4"/>
  <c r="H53" i="4"/>
  <c r="H54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3" i="4"/>
  <c r="H74" i="4"/>
  <c r="H76" i="4"/>
  <c r="H80" i="4"/>
  <c r="H81" i="4"/>
  <c r="H82" i="4"/>
  <c r="H83" i="4"/>
  <c r="H84" i="4"/>
  <c r="H85" i="4"/>
  <c r="H86" i="4"/>
  <c r="H87" i="4"/>
  <c r="H88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9" i="4"/>
  <c r="H113" i="4"/>
  <c r="H114" i="4"/>
  <c r="H115" i="4"/>
  <c r="H116" i="4"/>
  <c r="H117" i="4"/>
  <c r="H118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6" i="4"/>
  <c r="H138" i="4"/>
  <c r="H142" i="4"/>
  <c r="H143" i="4"/>
  <c r="H144" i="4"/>
  <c r="H146" i="4"/>
  <c r="H147" i="4"/>
  <c r="H148" i="4"/>
  <c r="H149" i="4"/>
  <c r="H150" i="4"/>
  <c r="H151" i="4"/>
  <c r="H152" i="4"/>
  <c r="H153" i="4"/>
  <c r="H154" i="4"/>
  <c r="H156" i="4"/>
  <c r="H160" i="4"/>
  <c r="H161" i="4"/>
  <c r="H162" i="4"/>
  <c r="H163" i="4"/>
  <c r="H164" i="4"/>
  <c r="H165" i="4"/>
  <c r="H166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6" i="4"/>
  <c r="H190" i="4"/>
  <c r="H191" i="4"/>
  <c r="H192" i="4"/>
  <c r="H193" i="4"/>
  <c r="H194" i="4"/>
  <c r="H195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1" i="4"/>
  <c r="H215" i="4"/>
  <c r="H216" i="4"/>
  <c r="H217" i="4"/>
  <c r="H218" i="4"/>
  <c r="H219" i="4"/>
  <c r="H220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6" i="4"/>
  <c r="H240" i="4"/>
  <c r="H241" i="4"/>
  <c r="H242" i="4"/>
  <c r="H243" i="4"/>
  <c r="H244" i="4"/>
  <c r="H246" i="4"/>
  <c r="H247" i="4"/>
  <c r="H248" i="4"/>
  <c r="H249" i="4"/>
  <c r="H250" i="4"/>
  <c r="H251" i="4"/>
  <c r="H252" i="4"/>
  <c r="H253" i="4"/>
  <c r="H254" i="4"/>
  <c r="H255" i="4"/>
  <c r="H257" i="4"/>
  <c r="H261" i="4"/>
  <c r="H262" i="4"/>
  <c r="H263" i="4"/>
  <c r="H264" i="4"/>
  <c r="H265" i="4"/>
  <c r="H267" i="4"/>
  <c r="H268" i="4"/>
  <c r="H269" i="4"/>
  <c r="H270" i="4"/>
  <c r="H271" i="4"/>
  <c r="H272" i="4"/>
  <c r="H273" i="4"/>
  <c r="H274" i="4"/>
  <c r="H275" i="4"/>
  <c r="H276" i="4"/>
  <c r="H277" i="4"/>
  <c r="H279" i="4"/>
  <c r="H283" i="4"/>
  <c r="H284" i="4"/>
  <c r="H285" i="4"/>
  <c r="H286" i="4"/>
  <c r="H288" i="4"/>
  <c r="H289" i="4"/>
  <c r="H290" i="4"/>
  <c r="H291" i="4"/>
  <c r="H292" i="4"/>
  <c r="H293" i="4"/>
  <c r="H295" i="4"/>
  <c r="H300" i="4"/>
  <c r="H301" i="4"/>
  <c r="H302" i="4"/>
  <c r="H303" i="4"/>
  <c r="H304" i="4"/>
  <c r="H306" i="4"/>
  <c r="H307" i="4"/>
  <c r="H308" i="4"/>
  <c r="H309" i="4"/>
  <c r="H310" i="4"/>
  <c r="H311" i="4"/>
  <c r="H312" i="4"/>
  <c r="H313" i="4"/>
  <c r="H315" i="4"/>
  <c r="H319" i="4"/>
  <c r="H320" i="4"/>
  <c r="H321" i="4"/>
  <c r="H322" i="4"/>
  <c r="H323" i="4"/>
  <c r="H324" i="4"/>
  <c r="H325" i="4"/>
  <c r="H326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7" i="4"/>
  <c r="H352" i="4"/>
  <c r="F6" i="3"/>
  <c r="F7" i="3"/>
  <c r="F8" i="3"/>
  <c r="F9" i="3"/>
  <c r="F10" i="3"/>
  <c r="F11" i="3"/>
  <c r="F12" i="3"/>
  <c r="F13" i="3"/>
  <c r="F14" i="3"/>
  <c r="F15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40" i="3"/>
  <c r="H353" i="4"/>
  <c r="H354" i="4"/>
  <c r="D17" i="4"/>
  <c r="D41" i="4"/>
  <c r="D43" i="4"/>
  <c r="D54" i="4"/>
  <c r="D74" i="4"/>
  <c r="D76" i="4"/>
  <c r="D88" i="4"/>
  <c r="D107" i="4"/>
  <c r="D109" i="4"/>
  <c r="D118" i="4"/>
  <c r="D136" i="4"/>
  <c r="D138" i="4"/>
  <c r="D144" i="4"/>
  <c r="D154" i="4"/>
  <c r="D156" i="4"/>
  <c r="D166" i="4"/>
  <c r="D184" i="4"/>
  <c r="D186" i="4"/>
  <c r="D195" i="4"/>
  <c r="D209" i="4"/>
  <c r="D211" i="4"/>
  <c r="D220" i="4"/>
  <c r="D234" i="4"/>
  <c r="D236" i="4"/>
  <c r="D244" i="4"/>
  <c r="D255" i="4"/>
  <c r="D257" i="4"/>
  <c r="D265" i="4"/>
  <c r="D277" i="4"/>
  <c r="D279" i="4"/>
  <c r="D286" i="4"/>
  <c r="D293" i="4"/>
  <c r="D295" i="4"/>
  <c r="D304" i="4"/>
  <c r="D313" i="4"/>
  <c r="D315" i="4"/>
  <c r="D326" i="4"/>
  <c r="D345" i="4"/>
  <c r="D347" i="4"/>
  <c r="D352" i="4"/>
  <c r="D15" i="3"/>
  <c r="D38" i="3"/>
  <c r="D40" i="3"/>
  <c r="D353" i="4"/>
  <c r="D354" i="4"/>
  <c r="N352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5" i="4"/>
  <c r="C324" i="4"/>
  <c r="C323" i="4"/>
  <c r="C322" i="4"/>
  <c r="C321" i="4"/>
  <c r="C320" i="4"/>
  <c r="C319" i="4"/>
  <c r="C312" i="4"/>
  <c r="C311" i="4"/>
  <c r="C310" i="4"/>
  <c r="C309" i="4"/>
  <c r="C308" i="4"/>
  <c r="C307" i="4"/>
  <c r="C306" i="4"/>
  <c r="C303" i="4"/>
  <c r="C302" i="4"/>
  <c r="C301" i="4"/>
  <c r="C300" i="4"/>
  <c r="C292" i="4"/>
  <c r="C291" i="4"/>
  <c r="C290" i="4"/>
  <c r="C289" i="4"/>
  <c r="C288" i="4"/>
  <c r="C285" i="4"/>
  <c r="C284" i="4"/>
  <c r="C283" i="4"/>
  <c r="C276" i="4"/>
  <c r="C275" i="4"/>
  <c r="C274" i="4"/>
  <c r="C273" i="4"/>
  <c r="C272" i="4"/>
  <c r="C271" i="4"/>
  <c r="C270" i="4"/>
  <c r="C269" i="4"/>
  <c r="C268" i="4"/>
  <c r="C267" i="4"/>
  <c r="C265" i="4"/>
  <c r="C264" i="4"/>
  <c r="C263" i="4"/>
  <c r="C262" i="4"/>
  <c r="C261" i="4"/>
  <c r="C254" i="4"/>
  <c r="C253" i="4"/>
  <c r="C252" i="4"/>
  <c r="C251" i="4"/>
  <c r="C250" i="4"/>
  <c r="C249" i="4"/>
  <c r="C248" i="4"/>
  <c r="C247" i="4"/>
  <c r="C246" i="4"/>
  <c r="C243" i="4"/>
  <c r="C242" i="4"/>
  <c r="C241" i="4"/>
  <c r="C240" i="4"/>
  <c r="A238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19" i="4"/>
  <c r="C218" i="4"/>
  <c r="C217" i="4"/>
  <c r="C216" i="4"/>
  <c r="C215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4" i="4"/>
  <c r="C193" i="4"/>
  <c r="C192" i="4"/>
  <c r="C191" i="4"/>
  <c r="C190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5" i="4"/>
  <c r="C164" i="4"/>
  <c r="C163" i="4"/>
  <c r="C162" i="4"/>
  <c r="C161" i="4"/>
  <c r="C160" i="4"/>
  <c r="C153" i="4"/>
  <c r="C152" i="4"/>
  <c r="C151" i="4"/>
  <c r="C150" i="4"/>
  <c r="C149" i="4"/>
  <c r="C148" i="4"/>
  <c r="C147" i="4"/>
  <c r="C146" i="4"/>
  <c r="C143" i="4"/>
  <c r="C142" i="4"/>
  <c r="A140" i="4"/>
  <c r="L135" i="4"/>
  <c r="H135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7" i="4"/>
  <c r="C116" i="4"/>
  <c r="C115" i="4"/>
  <c r="C114" i="4"/>
  <c r="C113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7" i="4"/>
  <c r="C86" i="4"/>
  <c r="C85" i="4"/>
  <c r="C84" i="4"/>
  <c r="C83" i="4"/>
  <c r="C82" i="4"/>
  <c r="C81" i="4"/>
  <c r="C80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3" i="4"/>
  <c r="C52" i="4"/>
  <c r="C51" i="4"/>
  <c r="C50" i="4"/>
  <c r="C49" i="4"/>
  <c r="C48" i="4"/>
  <c r="C47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6" i="4"/>
  <c r="C15" i="4"/>
  <c r="C14" i="4"/>
  <c r="C13" i="4"/>
  <c r="C12" i="4"/>
  <c r="C11" i="4"/>
  <c r="C10" i="4"/>
  <c r="C9" i="4"/>
  <c r="C8" i="4"/>
  <c r="K7" i="4"/>
  <c r="C7" i="4"/>
  <c r="X3" i="4"/>
  <c r="V3" i="4"/>
  <c r="T3" i="4"/>
  <c r="R3" i="4"/>
  <c r="P3" i="4"/>
  <c r="H3" i="4"/>
  <c r="D3" i="4"/>
  <c r="X2" i="4"/>
  <c r="V2" i="4"/>
  <c r="T2" i="4"/>
  <c r="R2" i="4"/>
  <c r="P2" i="4"/>
  <c r="H2" i="4"/>
  <c r="D2" i="4"/>
  <c r="V63" i="3"/>
  <c r="V69" i="3"/>
  <c r="V70" i="3"/>
  <c r="V77" i="3"/>
  <c r="V79" i="3"/>
  <c r="V82" i="3"/>
  <c r="T63" i="3"/>
  <c r="T70" i="3"/>
  <c r="T77" i="3"/>
  <c r="T79" i="3"/>
  <c r="T82" i="3"/>
  <c r="R63" i="3"/>
  <c r="R69" i="3"/>
  <c r="R70" i="3"/>
  <c r="R77" i="3"/>
  <c r="R79" i="3"/>
  <c r="R82" i="3"/>
  <c r="P54" i="3"/>
  <c r="P55" i="3"/>
  <c r="P56" i="3"/>
  <c r="P57" i="3"/>
  <c r="P58" i="3"/>
  <c r="P59" i="3"/>
  <c r="P60" i="3"/>
  <c r="P61" i="3"/>
  <c r="P62" i="3"/>
  <c r="P63" i="3"/>
  <c r="P68" i="3"/>
  <c r="P69" i="3"/>
  <c r="P70" i="3"/>
  <c r="P74" i="3"/>
  <c r="P75" i="3"/>
  <c r="P76" i="3"/>
  <c r="P77" i="3"/>
  <c r="P79" i="3"/>
  <c r="P82" i="3"/>
  <c r="N63" i="3"/>
  <c r="N70" i="3"/>
  <c r="N77" i="3"/>
  <c r="N79" i="3"/>
  <c r="N82" i="3"/>
  <c r="J63" i="3"/>
  <c r="J82" i="3"/>
  <c r="H82" i="3"/>
  <c r="F54" i="3"/>
  <c r="F55" i="3"/>
  <c r="F56" i="3"/>
  <c r="F57" i="3"/>
  <c r="F58" i="3"/>
  <c r="F59" i="3"/>
  <c r="F60" i="3"/>
  <c r="F61" i="3"/>
  <c r="F62" i="3"/>
  <c r="F63" i="3"/>
  <c r="F68" i="3"/>
  <c r="F44" i="3"/>
  <c r="F69" i="3"/>
  <c r="F70" i="3"/>
  <c r="F74" i="3"/>
  <c r="F75" i="3"/>
  <c r="F76" i="3"/>
  <c r="F77" i="3"/>
  <c r="F79" i="3"/>
  <c r="F82" i="3"/>
  <c r="D63" i="3"/>
  <c r="D70" i="3"/>
  <c r="D77" i="3"/>
  <c r="D79" i="3"/>
  <c r="D82" i="3"/>
  <c r="J77" i="3"/>
  <c r="C76" i="3"/>
  <c r="C75" i="3"/>
  <c r="C74" i="3"/>
  <c r="J70" i="3"/>
  <c r="C62" i="3"/>
  <c r="C61" i="3"/>
  <c r="C60" i="3"/>
  <c r="C59" i="3"/>
  <c r="C58" i="3"/>
  <c r="C57" i="3"/>
  <c r="C56" i="3"/>
  <c r="C55" i="3"/>
  <c r="C54" i="3"/>
  <c r="V51" i="3"/>
  <c r="T51" i="3"/>
  <c r="R51" i="3"/>
  <c r="P51" i="3"/>
  <c r="N51" i="3"/>
  <c r="F51" i="3"/>
  <c r="D51" i="3"/>
  <c r="V50" i="3"/>
  <c r="T50" i="3"/>
  <c r="R50" i="3"/>
  <c r="P50" i="3"/>
  <c r="N50" i="3"/>
  <c r="F50" i="3"/>
  <c r="D50" i="3"/>
  <c r="R43" i="3"/>
  <c r="R44" i="3"/>
  <c r="R45" i="3"/>
  <c r="P43" i="3"/>
  <c r="P44" i="3"/>
  <c r="P45" i="3"/>
  <c r="N44" i="3"/>
  <c r="N45" i="3"/>
  <c r="J45" i="3"/>
  <c r="F45" i="3"/>
  <c r="D44" i="3"/>
  <c r="D45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4" i="3"/>
  <c r="C13" i="3"/>
  <c r="C12" i="3"/>
  <c r="C11" i="3"/>
  <c r="C10" i="3"/>
  <c r="C9" i="3"/>
  <c r="C8" i="3"/>
  <c r="C7" i="3"/>
  <c r="C6" i="3"/>
  <c r="J8" i="2"/>
  <c r="J10" i="2"/>
  <c r="J12" i="2"/>
  <c r="J15" i="2"/>
  <c r="J16" i="2"/>
  <c r="J17" i="2"/>
  <c r="J18" i="2"/>
  <c r="J19" i="2"/>
  <c r="J20" i="2"/>
  <c r="J21" i="2"/>
  <c r="J22" i="2"/>
  <c r="J23" i="2"/>
  <c r="J24" i="2"/>
  <c r="J25" i="2"/>
  <c r="J29" i="2"/>
  <c r="J30" i="2"/>
  <c r="J31" i="2"/>
  <c r="J32" i="2"/>
  <c r="E32" i="2"/>
  <c r="C32" i="2"/>
  <c r="E31" i="2"/>
  <c r="C31" i="2"/>
  <c r="E30" i="2"/>
  <c r="C30" i="2"/>
  <c r="E29" i="2"/>
  <c r="C29" i="2"/>
  <c r="E25" i="2"/>
  <c r="C25" i="2"/>
  <c r="E24" i="2"/>
  <c r="C24" i="2"/>
  <c r="E23" i="2"/>
  <c r="C23" i="2"/>
  <c r="E22" i="2"/>
  <c r="C22" i="2"/>
  <c r="E21" i="2"/>
  <c r="C21" i="2"/>
  <c r="E20" i="2"/>
  <c r="C20" i="2"/>
  <c r="E19" i="2"/>
  <c r="C19" i="2"/>
  <c r="E18" i="2"/>
  <c r="C18" i="2"/>
  <c r="E17" i="2"/>
  <c r="C17" i="2"/>
  <c r="E16" i="2"/>
  <c r="C16" i="2"/>
  <c r="E15" i="2"/>
  <c r="C15" i="2"/>
  <c r="C14" i="2"/>
</calcChain>
</file>

<file path=xl/sharedStrings.xml><?xml version="1.0" encoding="utf-8"?>
<sst xmlns="http://schemas.openxmlformats.org/spreadsheetml/2006/main" count="1846" uniqueCount="379">
  <si>
    <t>Resultatopgørelse</t>
  </si>
  <si>
    <t>Budget</t>
  </si>
  <si>
    <t>Indholdsfortegnelse</t>
  </si>
  <si>
    <t>Regnskab</t>
  </si>
  <si>
    <t>2016-17</t>
  </si>
  <si>
    <t>Side</t>
  </si>
  <si>
    <t/>
  </si>
  <si>
    <t>Erklæringer</t>
  </si>
  <si>
    <t>Indtægter</t>
  </si>
  <si>
    <t>Bestyrelsens påtegning</t>
  </si>
  <si>
    <t>Revisors erklæring</t>
  </si>
  <si>
    <t>Balance</t>
  </si>
  <si>
    <t>Kværndrup Idrætsforening</t>
  </si>
  <si>
    <t>Vængevej 2A, 5772 Kværndrup</t>
  </si>
  <si>
    <t>Årsregnskab</t>
  </si>
  <si>
    <t>for</t>
  </si>
  <si>
    <t>1. januar - 31. december 2018</t>
  </si>
  <si>
    <t>Indtægter i alt</t>
  </si>
  <si>
    <t>og</t>
  </si>
  <si>
    <t>Budget 2016-17</t>
  </si>
  <si>
    <t>Omkostninger</t>
  </si>
  <si>
    <t>Noter til balancen</t>
  </si>
  <si>
    <t>CVR.-nr. 34164037</t>
  </si>
  <si>
    <t xml:space="preserve">Bestyrelsen  har i dag behandlet og godkendt årsregnskabet for </t>
  </si>
  <si>
    <t>Kværndrup Idrætsforening for 2018.</t>
  </si>
  <si>
    <t>Det er vor opfattelse, at årsregnskabet giver et retvisende billede af</t>
  </si>
  <si>
    <t>foreningens resultat for året 2018 samt aktiver, passiver og finansielle</t>
  </si>
  <si>
    <t>stilling pr. 31. december 2018.</t>
  </si>
  <si>
    <t>Årsrapporten indstilles til generalforsamlingens godkendelse.</t>
  </si>
  <si>
    <r>
      <t xml:space="preserve">Kværndrup, </t>
    </r>
    <r>
      <rPr>
        <sz val="12"/>
        <rFont val="Arial"/>
      </rPr>
      <t>den 29</t>
    </r>
    <r>
      <rPr>
        <sz val="12"/>
        <color rgb="FF000000"/>
        <rFont val="Arial"/>
      </rPr>
      <t>. januar 2019</t>
    </r>
  </si>
  <si>
    <t>Leise Methling</t>
  </si>
  <si>
    <t>Mette Jensen</t>
  </si>
  <si>
    <t>Morten Løkke</t>
  </si>
  <si>
    <t>Omkostninger i alt</t>
  </si>
  <si>
    <t>Helle Jensen</t>
  </si>
  <si>
    <t>Mads Bastholm</t>
  </si>
  <si>
    <t>Årets resultat</t>
  </si>
  <si>
    <t>Vi har revideret årsregnskabet for 2018 for Kværndrup Idrætsforening.</t>
  </si>
  <si>
    <t>Revisionen har ikke givet anledning til forbehold.</t>
  </si>
  <si>
    <t>Kværndrup, den  12.  februar 2019.</t>
  </si>
  <si>
    <t>Jørgen Larsen</t>
  </si>
  <si>
    <t>Leif Jensen</t>
  </si>
  <si>
    <t>Der disponeres således:</t>
  </si>
  <si>
    <t>Hensat til renovering af Kværndruphallen</t>
  </si>
  <si>
    <t>Godkendelse på generalforsamling</t>
  </si>
  <si>
    <t xml:space="preserve">Årsregnskabet for 2018 er godkendt på foreningens generalforsamling </t>
  </si>
  <si>
    <t>den 21. februar 2019.</t>
  </si>
  <si>
    <t>Overført til næste år</t>
  </si>
  <si>
    <t>dirigent</t>
  </si>
  <si>
    <t xml:space="preserve">Balance 31. december </t>
  </si>
  <si>
    <t>Afdelingsresultater</t>
  </si>
  <si>
    <t>Aktiver</t>
  </si>
  <si>
    <t>Fællesindtægter og omkostninger</t>
  </si>
  <si>
    <t>Aktiver i alt</t>
  </si>
  <si>
    <t>Passiver</t>
  </si>
  <si>
    <t>Egenkapital</t>
  </si>
  <si>
    <t>Egenkapital ved årets begyndelse</t>
  </si>
  <si>
    <t>Egenkapital ved årets slutning</t>
  </si>
  <si>
    <t>Gæld</t>
  </si>
  <si>
    <t>Gæld i alt</t>
  </si>
  <si>
    <t>Passiver i alt</t>
  </si>
  <si>
    <t>Differencer</t>
  </si>
  <si>
    <t>Afdelingsresultat</t>
  </si>
  <si>
    <t>Motionscenter</t>
  </si>
  <si>
    <t>Gymnasitk</t>
  </si>
  <si>
    <t>Badminton</t>
  </si>
  <si>
    <t>Dans</t>
  </si>
  <si>
    <t>Tennis</t>
  </si>
  <si>
    <t>Bordtennis</t>
  </si>
  <si>
    <t>Volleyball</t>
  </si>
  <si>
    <t>Senioridræt</t>
  </si>
  <si>
    <t>Krocket</t>
  </si>
  <si>
    <t>Torsdagsmotion</t>
  </si>
  <si>
    <t>Bevæg dig for sjov</t>
  </si>
  <si>
    <t>Skydning</t>
  </si>
  <si>
    <t>Kontrolresultat</t>
  </si>
  <si>
    <t>Resultat if. resultatopgørelse</t>
  </si>
  <si>
    <t>Difference</t>
  </si>
  <si>
    <t xml:space="preserve">Indretning af fitnesslokale </t>
  </si>
  <si>
    <t>Anskaffelsessum - tilskud primo</t>
  </si>
  <si>
    <t>Anskaffelser i året</t>
  </si>
  <si>
    <t>Afgang</t>
  </si>
  <si>
    <t>Anskaffelsessum - tilskud ultimo</t>
  </si>
  <si>
    <t>Afskrevet primo</t>
  </si>
  <si>
    <t>Afskrivning</t>
  </si>
  <si>
    <t>Periodebalance</t>
  </si>
  <si>
    <t>Regnskab 2018</t>
  </si>
  <si>
    <t>Afskrevet på afgang</t>
  </si>
  <si>
    <t>Konting.</t>
  </si>
  <si>
    <t>Tilskud</t>
  </si>
  <si>
    <t>Lokaletilskud</t>
  </si>
  <si>
    <t>Mat.tilskud</t>
  </si>
  <si>
    <t>Vareslg</t>
  </si>
  <si>
    <t>Renter</t>
  </si>
  <si>
    <t>Kursreg.</t>
  </si>
  <si>
    <t>Afskrevet ultimo</t>
  </si>
  <si>
    <t>Material-</t>
  </si>
  <si>
    <t>Mat.køb</t>
  </si>
  <si>
    <t>Kursus-</t>
  </si>
  <si>
    <t>Stævner</t>
  </si>
  <si>
    <t>Køb-leje</t>
  </si>
  <si>
    <t>Holdudg.</t>
  </si>
  <si>
    <t>Lokale-</t>
  </si>
  <si>
    <t>Vedlige-</t>
  </si>
  <si>
    <t>Godtg.</t>
  </si>
  <si>
    <t>Kørsels-</t>
  </si>
  <si>
    <t>Annoncer</t>
  </si>
  <si>
    <t>Jubilæum</t>
  </si>
  <si>
    <t>Støtte</t>
  </si>
  <si>
    <t>Møder</t>
  </si>
  <si>
    <t>Kontora.</t>
  </si>
  <si>
    <t>Kontin-</t>
  </si>
  <si>
    <t>Forsik-</t>
  </si>
  <si>
    <t>Gaver</t>
  </si>
  <si>
    <t>Gebyrer</t>
  </si>
  <si>
    <t>Lokaleudg</t>
  </si>
  <si>
    <t>Vedligeholdelse anlæg</t>
  </si>
  <si>
    <t>Afskriv-</t>
  </si>
  <si>
    <t>Kursre-</t>
  </si>
  <si>
    <t>Fitness-</t>
  </si>
  <si>
    <t>Skydebane</t>
  </si>
  <si>
    <t>Maskiner</t>
  </si>
  <si>
    <t>Nøgler</t>
  </si>
  <si>
    <t>Spining-</t>
  </si>
  <si>
    <t>Tilgode-</t>
  </si>
  <si>
    <t>Værdi-</t>
  </si>
  <si>
    <t xml:space="preserve">Bank- </t>
  </si>
  <si>
    <t>Likvider</t>
  </si>
  <si>
    <t>Egen-</t>
  </si>
  <si>
    <t>Levran-</t>
  </si>
  <si>
    <t>Depo-</t>
  </si>
  <si>
    <t>Forudbet.</t>
  </si>
  <si>
    <t>Bier-</t>
  </si>
  <si>
    <t>Kontrol</t>
  </si>
  <si>
    <t>Konto</t>
  </si>
  <si>
    <t>Tekst</t>
  </si>
  <si>
    <t>Debet</t>
  </si>
  <si>
    <t>Kredit</t>
  </si>
  <si>
    <t>Udgifter</t>
  </si>
  <si>
    <t>Regnskabsmæssig værdi ultimo</t>
  </si>
  <si>
    <t>aktive</t>
  </si>
  <si>
    <t>kommune</t>
  </si>
  <si>
    <t>Kommunen</t>
  </si>
  <si>
    <t>Egeskov</t>
  </si>
  <si>
    <t>Andre</t>
  </si>
  <si>
    <t>kommunen</t>
  </si>
  <si>
    <t>mv.</t>
  </si>
  <si>
    <t>værdip.</t>
  </si>
  <si>
    <t>le køb</t>
  </si>
  <si>
    <t>kommunetilskud</t>
  </si>
  <si>
    <t>omk.</t>
  </si>
  <si>
    <t>turnering</t>
  </si>
  <si>
    <t>drager</t>
  </si>
  <si>
    <t>fortæring</t>
  </si>
  <si>
    <t>leje</t>
  </si>
  <si>
    <t>hold</t>
  </si>
  <si>
    <t>instrukt.</t>
  </si>
  <si>
    <t>godtg.</t>
  </si>
  <si>
    <t>hjemmes.</t>
  </si>
  <si>
    <t>foreninger</t>
  </si>
  <si>
    <t>porto</t>
  </si>
  <si>
    <t>genter</t>
  </si>
  <si>
    <t>ringer</t>
  </si>
  <si>
    <t>pokaler</t>
  </si>
  <si>
    <t>Koda m.fl.</t>
  </si>
  <si>
    <t>tilskudsb</t>
  </si>
  <si>
    <t>ninger</t>
  </si>
  <si>
    <t>guleringer</t>
  </si>
  <si>
    <t>lokale</t>
  </si>
  <si>
    <t>fitness</t>
  </si>
  <si>
    <t>cykler</t>
  </si>
  <si>
    <t>havender</t>
  </si>
  <si>
    <t>papirer</t>
  </si>
  <si>
    <t>indestående</t>
  </si>
  <si>
    <t>kapital</t>
  </si>
  <si>
    <t>dørgæld</t>
  </si>
  <si>
    <t>sita</t>
  </si>
  <si>
    <t>party</t>
  </si>
  <si>
    <t>Husk minus</t>
  </si>
  <si>
    <t>Maskiner fitness</t>
  </si>
  <si>
    <t>Fitnesslokale</t>
  </si>
  <si>
    <t>Skydebaner</t>
  </si>
  <si>
    <t>Årets afskrivning</t>
  </si>
  <si>
    <t>Nøgler fitness</t>
  </si>
  <si>
    <t>Spinningcykler</t>
  </si>
  <si>
    <t>Bordtennisborde</t>
  </si>
  <si>
    <t>Anskaffelsessum primo</t>
  </si>
  <si>
    <t>Boldskab badmintonbolde</t>
  </si>
  <si>
    <t>Afgang i året</t>
  </si>
  <si>
    <t>Anskafelsessum ultimo</t>
  </si>
  <si>
    <t>Anlægsaktiver i alt</t>
  </si>
  <si>
    <t xml:space="preserve"> </t>
  </si>
  <si>
    <t>Afgang i regnskabsåret</t>
  </si>
  <si>
    <t>Tilgodehavende kontingenter m.m.</t>
  </si>
  <si>
    <t>Tilgodehavender i alt</t>
  </si>
  <si>
    <t>Investeringsforeningsbeviser aktier</t>
  </si>
  <si>
    <t>Aktier Andelskassen</t>
  </si>
  <si>
    <t>Investeringsbeviser, obligationer DK</t>
  </si>
  <si>
    <t>Investeringsforeningsbeviser, udenlandsk</t>
  </si>
  <si>
    <t>Sparinvest Korte Obligationer</t>
  </si>
  <si>
    <t>Bankinvest Højrentelande</t>
  </si>
  <si>
    <t>Værdipapirer i alt</t>
  </si>
  <si>
    <t>Kassebeholdning Bevæg for sjov""</t>
  </si>
  <si>
    <t>Andelskassen Fyn 8006098</t>
  </si>
  <si>
    <t>Andelskassen 8006098</t>
  </si>
  <si>
    <t>Andelskassen Fyn 1009768 Skytter</t>
  </si>
  <si>
    <t>Andelskassen 1009768 Skytter</t>
  </si>
  <si>
    <t>Kassebeholdning skytter</t>
  </si>
  <si>
    <t>Andelskassen Fyn 1123163 Badm.</t>
  </si>
  <si>
    <t>Andelskassen 1123163 Badm.</t>
  </si>
  <si>
    <t>Likvide beholdninger i alt</t>
  </si>
  <si>
    <t>Omsætningsaktiver i alt</t>
  </si>
  <si>
    <t>AKTIVER I ALT</t>
  </si>
  <si>
    <t>Egenkapital primo</t>
  </si>
  <si>
    <t>Perioderesultat/hensat til hallen</t>
  </si>
  <si>
    <t>Egenkapital i alt</t>
  </si>
  <si>
    <t>Leverandørgæld og anden gæld</t>
  </si>
  <si>
    <t>Nøgledeposita</t>
  </si>
  <si>
    <t>Forudbetalte kontingenter fitness</t>
  </si>
  <si>
    <t>Forudbetalte kontingenter gymnastik</t>
  </si>
  <si>
    <t>Forudbetalte kontingenter badminton</t>
  </si>
  <si>
    <t>Forudbetalte kontingenter dans</t>
  </si>
  <si>
    <t>Forudbetalte kontingenter tennis</t>
  </si>
  <si>
    <t>Forudbetalte kontingenter bordtennis</t>
  </si>
  <si>
    <t>Forudbetalte kontingenter senioridræt</t>
  </si>
  <si>
    <t>Forudbetalte kontingenter torsdagsmotion</t>
  </si>
  <si>
    <t>Forudbetalte kontingenter volleyball</t>
  </si>
  <si>
    <t>PASSIVER I ALT</t>
  </si>
  <si>
    <t>Fælles</t>
  </si>
  <si>
    <t>Kontingenter, medlem</t>
  </si>
  <si>
    <t>Kontingenter, aktiviteter</t>
  </si>
  <si>
    <t>Kontingenter, motionscenter</t>
  </si>
  <si>
    <t>Medlemstilskud kommune</t>
  </si>
  <si>
    <t>Tilskud Egeskov Markedsforening</t>
  </si>
  <si>
    <t>Andre tilskud</t>
  </si>
  <si>
    <t>Andre indtægter</t>
  </si>
  <si>
    <t>Renter pengeinstitut</t>
  </si>
  <si>
    <t>Renter og udbytter værdipapirer</t>
  </si>
  <si>
    <t>Kursgevinster værdipapirer</t>
  </si>
  <si>
    <t>Total indtægter</t>
  </si>
  <si>
    <t>Materialekøb</t>
  </si>
  <si>
    <t>Kurser</t>
  </si>
  <si>
    <t>Stævner/Turneringer</t>
  </si>
  <si>
    <t>Køb/leje dragter</t>
  </si>
  <si>
    <t>Holdudgifter (Fortæring)</t>
  </si>
  <si>
    <t>Hal-leje</t>
  </si>
  <si>
    <t>Vedligeholdelse anlæg (lukning brønd)</t>
  </si>
  <si>
    <t>Godtgørelse instruktører</t>
  </si>
  <si>
    <t>Godtgørelse bestyr./ledere</t>
  </si>
  <si>
    <t>Kørselsgodtgørelse</t>
  </si>
  <si>
    <t>Annoncer, hjemmesider, program</t>
  </si>
  <si>
    <t>Jubilæer og lign.</t>
  </si>
  <si>
    <t>Generalforsamling</t>
  </si>
  <si>
    <t>Kontorartikler, kopier og porto</t>
  </si>
  <si>
    <t>Støtte Foreninger og andre formål</t>
  </si>
  <si>
    <t>Kontingenter</t>
  </si>
  <si>
    <t>Forsikringer</t>
  </si>
  <si>
    <t>Gaver, pokaler</t>
  </si>
  <si>
    <t>Diverse</t>
  </si>
  <si>
    <t>Gebyr</t>
  </si>
  <si>
    <t>Renteudgifter</t>
  </si>
  <si>
    <t>Kursreguleringer</t>
  </si>
  <si>
    <t>Total udgifter</t>
  </si>
  <si>
    <t>RESULTAT</t>
  </si>
  <si>
    <t>Kontingenter - Spinning</t>
  </si>
  <si>
    <t>Kontingenter - motionscenter</t>
  </si>
  <si>
    <t>Lokaletilskud Kommune</t>
  </si>
  <si>
    <t>Leje af hal</t>
  </si>
  <si>
    <t>Annoncer, hjemmeside, program</t>
  </si>
  <si>
    <t>Koda afgift</t>
  </si>
  <si>
    <t>Fitness - spinning</t>
  </si>
  <si>
    <t>Lokaleudgifter (Tilskudsberettiget FMK)</t>
  </si>
  <si>
    <t>Afskrivninger</t>
  </si>
  <si>
    <t>Udgifter i alt</t>
  </si>
  <si>
    <t>Resultat</t>
  </si>
  <si>
    <t>Kontingenter, gymnastik</t>
  </si>
  <si>
    <t>Kontingenter, Diverse</t>
  </si>
  <si>
    <t>Gymnastikopvisninger</t>
  </si>
  <si>
    <t>Lokaletilskud kommunen</t>
  </si>
  <si>
    <t>Annoncer, program</t>
  </si>
  <si>
    <t>Kontorartikler, kopier</t>
  </si>
  <si>
    <t>Porto</t>
  </si>
  <si>
    <t>Salg af bolde m.m.</t>
  </si>
  <si>
    <t>Holdudgifter</t>
  </si>
  <si>
    <t>Kontorartikler, kopier, porto</t>
  </si>
  <si>
    <t>Leje af gymnastiksal</t>
  </si>
  <si>
    <t>Gaver/Pokaler</t>
  </si>
  <si>
    <t>Total Udgifter</t>
  </si>
  <si>
    <t>Sponsorindtægter</t>
  </si>
  <si>
    <t>Stævner/turneringer</t>
  </si>
  <si>
    <t>Annoncer, skilte, reklame</t>
  </si>
  <si>
    <t>Vedligeholdelse af baner</t>
  </si>
  <si>
    <t>Vedligeholdelse lokale (væg)</t>
  </si>
  <si>
    <t>Leje af lokaler</t>
  </si>
  <si>
    <t>Lokaleudgifter</t>
  </si>
  <si>
    <t>Lokaleudgifter inkl. tilskudsberettiget</t>
  </si>
  <si>
    <t>Kontingenter, Pilates</t>
  </si>
  <si>
    <t>Stævner/Truneringer</t>
  </si>
  <si>
    <t>Gymnastik</t>
  </si>
  <si>
    <t>Vedligeholdelse bane og klubhus</t>
  </si>
  <si>
    <t>Godtgørelse Instruktør</t>
  </si>
  <si>
    <t>Halleje</t>
  </si>
  <si>
    <t>Kontingenter, diverse</t>
  </si>
  <si>
    <t>Entre-Indtægter diverse aktiviteter</t>
  </si>
  <si>
    <t>Salg af varer</t>
  </si>
  <si>
    <t>Materialetilskud kommunen</t>
  </si>
  <si>
    <t>Køb kaffe m.m.</t>
  </si>
  <si>
    <t>Salg af patroner m.m.</t>
  </si>
  <si>
    <t>Køb af patroner og skiver</t>
  </si>
  <si>
    <t>Vedligeholdelse lokaler og baner</t>
  </si>
  <si>
    <t>Kontingent, Indoor Cycling</t>
  </si>
  <si>
    <t>Materialekøb med tilskud fra komm.</t>
  </si>
  <si>
    <t>TOTAL INDTÆGTER</t>
  </si>
  <si>
    <t>Godtgørelse instruktør</t>
  </si>
  <si>
    <t>TOTAL UDGIFTER</t>
  </si>
  <si>
    <t>RESULTAT I ALT IDRÆTSFORENING</t>
  </si>
  <si>
    <t>Billetsalg</t>
  </si>
  <si>
    <t>Varesalg</t>
  </si>
  <si>
    <t>Sponsorbidrag - tilskud</t>
  </si>
  <si>
    <t>Rente Bank</t>
  </si>
  <si>
    <t>Mad</t>
  </si>
  <si>
    <t>Drikkevarer</t>
  </si>
  <si>
    <t>Pølser og snacks</t>
  </si>
  <si>
    <t>Glas, krus m.m.</t>
  </si>
  <si>
    <t>Leje af scene, borde, duge, service mv.</t>
  </si>
  <si>
    <t>Leje af hal/lokaler</t>
  </si>
  <si>
    <t>Anden assistance, affald mv.</t>
  </si>
  <si>
    <t>Møder og fortæring hjælpere</t>
  </si>
  <si>
    <t>Annoncer, reklame og billetter</t>
  </si>
  <si>
    <t>Musik</t>
  </si>
  <si>
    <t>Udsmykning, opdækning m.m.</t>
  </si>
  <si>
    <t>Tøj og navneskilte til servering mv.</t>
  </si>
  <si>
    <t>Vagtassistane inkl. el</t>
  </si>
  <si>
    <t>Koda og Gramexafgifter</t>
  </si>
  <si>
    <t>Dankortterminaler og gebyrer</t>
  </si>
  <si>
    <t>Diverse udgifter</t>
  </si>
  <si>
    <t>RESULTAT BIERPARTY</t>
  </si>
  <si>
    <t>Andelskassen Bierparty 1064151</t>
  </si>
  <si>
    <t>Sparekassen Fyn</t>
  </si>
  <si>
    <t>Skyldige beløb</t>
  </si>
  <si>
    <t>Akkumuleret resultat - uddelinger</t>
  </si>
  <si>
    <t>Bierparty i alt</t>
  </si>
  <si>
    <t>Annoncer, skilte</t>
  </si>
  <si>
    <t>Lokaletilskud kommune</t>
  </si>
  <si>
    <t>Bierparty</t>
  </si>
  <si>
    <t>Leje af duge, service mv.</t>
  </si>
  <si>
    <t>Annoncer, reklame</t>
  </si>
  <si>
    <t>Leje af borde, scene m.m.</t>
  </si>
  <si>
    <t>Tøj til servering mv.</t>
  </si>
  <si>
    <t>Vagtassistance</t>
  </si>
  <si>
    <t>Nulstilling</t>
  </si>
  <si>
    <t>RESULTAT I ALT</t>
  </si>
  <si>
    <t>Tilskud kommunen</t>
  </si>
  <si>
    <t>Tilskud andre</t>
  </si>
  <si>
    <t>Varesalg og andre indtægter</t>
  </si>
  <si>
    <t>Renter og udbytte af værdipapirer</t>
  </si>
  <si>
    <t>Kursregulering værdipapirer</t>
  </si>
  <si>
    <t>Materialekøb med kommunetilskud</t>
  </si>
  <si>
    <t>Instruktørkurser</t>
  </si>
  <si>
    <t>Stævner og turneringer</t>
  </si>
  <si>
    <t>Køb og leje af drager</t>
  </si>
  <si>
    <t xml:space="preserve">Holdudgifter </t>
  </si>
  <si>
    <t>Lokaleleje</t>
  </si>
  <si>
    <t>Vedligehold lokaler og baner</t>
  </si>
  <si>
    <t>Program, annoncer og hjemmeside</t>
  </si>
  <si>
    <t>Støtte foreninger mv.</t>
  </si>
  <si>
    <t>Kontorartikler, porto mv.</t>
  </si>
  <si>
    <t>Kontingenter og forsikringer</t>
  </si>
  <si>
    <t>Gaver og pokaler</t>
  </si>
  <si>
    <t>Gebyrer Koda mv.</t>
  </si>
  <si>
    <t>Lokaleudgifter inkl. leje tilskudsberettiget</t>
  </si>
  <si>
    <t>Resultat i alt</t>
  </si>
  <si>
    <t>Tilgodehavender</t>
  </si>
  <si>
    <t>Værdipapirer</t>
  </si>
  <si>
    <t>Bankindestående</t>
  </si>
  <si>
    <t>Likvide beholdninger</t>
  </si>
  <si>
    <t>Leverandør- og anden gæld</t>
  </si>
  <si>
    <t>Deposita, nøgler</t>
  </si>
  <si>
    <t>Periodiserede kontingenter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</si>
</sst>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</font>
    <font>
      <sz val="14"/>
      <color rgb="FF000000"/>
      <name val="Arial"/>
    </font>
    <font>
      <sz val="12"/>
      <color theme="1"/>
      <name val="Arial"/>
    </font>
    <font>
      <b/>
      <sz val="14"/>
      <color rgb="FF000000"/>
      <name val="Arial"/>
    </font>
    <font>
      <b/>
      <sz val="14"/>
      <color theme="1"/>
      <name val="Arial"/>
    </font>
    <font>
      <sz val="12"/>
      <color rgb="FF000000"/>
      <name val="Arial"/>
    </font>
    <font>
      <b/>
      <sz val="16"/>
      <color theme="1"/>
      <name val="Arial"/>
    </font>
    <font>
      <sz val="11"/>
      <color theme="1"/>
      <name val="Calibri"/>
    </font>
    <font>
      <b/>
      <sz val="12"/>
      <color theme="1"/>
      <name val="Times New Roman"/>
    </font>
    <font>
      <b/>
      <sz val="12"/>
      <color theme="1"/>
      <name val="Arial"/>
    </font>
    <font>
      <b/>
      <sz val="20"/>
      <color rgb="FFFF0000"/>
      <name val="Arial"/>
    </font>
    <font>
      <b/>
      <sz val="24"/>
      <color theme="1"/>
      <name val="Arial"/>
    </font>
    <font>
      <b/>
      <sz val="16"/>
      <color theme="1"/>
      <name val="Times New Roman"/>
    </font>
    <font>
      <sz val="20"/>
      <color theme="1"/>
      <name val="Arial"/>
    </font>
    <font>
      <sz val="16"/>
      <color theme="1"/>
      <name val="Arial"/>
    </font>
    <font>
      <b/>
      <sz val="20"/>
      <color theme="1"/>
      <name val="Arial"/>
    </font>
    <font>
      <b/>
      <sz val="12"/>
      <color rgb="FF000000"/>
      <name val="Arial"/>
    </font>
    <font>
      <sz val="10"/>
      <color theme="1"/>
      <name val="Calibri"/>
    </font>
    <font>
      <b/>
      <sz val="10"/>
      <color theme="1"/>
      <name val="Calibri"/>
    </font>
    <font>
      <sz val="10"/>
      <color rgb="FF000000"/>
      <name val="Arial"/>
    </font>
    <font>
      <b/>
      <sz val="11"/>
      <color theme="1"/>
      <name val="Calibri"/>
    </font>
    <font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9" fillId="0" borderId="0" xfId="0" applyFont="1"/>
    <xf numFmtId="3" fontId="5" fillId="0" borderId="0" xfId="0" applyNumberFormat="1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3" fontId="14" fillId="0" borderId="0" xfId="0" applyNumberFormat="1" applyFont="1"/>
    <xf numFmtId="3" fontId="7" fillId="0" borderId="0" xfId="0" applyNumberFormat="1" applyFont="1"/>
    <xf numFmtId="0" fontId="15" fillId="0" borderId="0" xfId="0" applyFont="1"/>
    <xf numFmtId="3" fontId="16" fillId="0" borderId="0" xfId="0" applyNumberFormat="1" applyFont="1"/>
    <xf numFmtId="3" fontId="16" fillId="0" borderId="2" xfId="0" applyNumberFormat="1" applyFont="1" applyBorder="1"/>
    <xf numFmtId="0" fontId="16" fillId="0" borderId="0" xfId="0" applyFont="1"/>
    <xf numFmtId="3" fontId="16" fillId="0" borderId="1" xfId="0" applyNumberFormat="1" applyFont="1" applyBorder="1"/>
    <xf numFmtId="3" fontId="1" fillId="0" borderId="0" xfId="0" applyNumberFormat="1" applyFont="1"/>
    <xf numFmtId="3" fontId="5" fillId="0" borderId="1" xfId="0" applyNumberFormat="1" applyFont="1" applyBorder="1"/>
    <xf numFmtId="0" fontId="5" fillId="2" borderId="3" xfId="0" applyFont="1" applyFill="1" applyBorder="1"/>
    <xf numFmtId="3" fontId="5" fillId="2" borderId="3" xfId="0" applyNumberFormat="1" applyFont="1" applyFill="1" applyBorder="1"/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9" fillId="0" borderId="0" xfId="0" applyNumberFormat="1" applyFont="1"/>
    <xf numFmtId="3" fontId="2" fillId="0" borderId="1" xfId="0" applyNumberFormat="1" applyFont="1" applyBorder="1"/>
    <xf numFmtId="3" fontId="2" fillId="0" borderId="2" xfId="0" applyNumberFormat="1" applyFont="1" applyBorder="1"/>
    <xf numFmtId="0" fontId="17" fillId="0" borderId="0" xfId="0" applyFont="1"/>
    <xf numFmtId="0" fontId="17" fillId="3" borderId="3" xfId="0" applyFont="1" applyFill="1" applyBorder="1"/>
    <xf numFmtId="1" fontId="7" fillId="0" borderId="0" xfId="0" applyNumberFormat="1" applyFont="1"/>
    <xf numFmtId="3" fontId="17" fillId="0" borderId="0" xfId="0" applyNumberFormat="1" applyFont="1"/>
    <xf numFmtId="1" fontId="7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3" fontId="9" fillId="0" borderId="2" xfId="0" applyNumberFormat="1" applyFont="1" applyBorder="1"/>
    <xf numFmtId="3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" fontId="17" fillId="0" borderId="0" xfId="0" applyNumberFormat="1" applyFont="1"/>
    <xf numFmtId="4" fontId="7" fillId="0" borderId="0" xfId="0" applyNumberFormat="1" applyFont="1"/>
    <xf numFmtId="3" fontId="9" fillId="0" borderId="1" xfId="0" applyNumberFormat="1" applyFont="1" applyBorder="1"/>
    <xf numFmtId="0" fontId="2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8" fillId="0" borderId="0" xfId="0" applyFont="1"/>
    <xf numFmtId="3" fontId="18" fillId="0" borderId="0" xfId="0" applyNumberFormat="1" applyFont="1"/>
    <xf numFmtId="4" fontId="18" fillId="0" borderId="0" xfId="0" applyNumberFormat="1" applyFont="1"/>
    <xf numFmtId="0" fontId="20" fillId="0" borderId="0" xfId="0" applyFont="1"/>
    <xf numFmtId="1" fontId="7" fillId="0" borderId="4" xfId="0" applyNumberFormat="1" applyFont="1" applyBorder="1"/>
    <xf numFmtId="0" fontId="18" fillId="3" borderId="3" xfId="0" applyFont="1" applyFill="1" applyBorder="1"/>
    <xf numFmtId="1" fontId="7" fillId="0" borderId="0" xfId="0" applyNumberFormat="1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customschemas.google.com/relationships/workbookmetadata" Target="metadata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0</xdr:rowOff>
    </xdr:from>
    <xdr:ext cx="3267075" cy="16668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15" workbookViewId="0"/>
  </sheetViews>
  <sheetFormatPr baseColWidth="10" defaultColWidth="12.5703125" defaultRowHeight="15" customHeight="1" x14ac:dyDescent="0"/>
  <cols>
    <col min="1" max="2" width="4.42578125" customWidth="1"/>
    <col min="3" max="3" width="4" customWidth="1"/>
    <col min="4" max="4" width="41.140625" customWidth="1"/>
    <col min="5" max="5" width="11.42578125" customWidth="1"/>
    <col min="6" max="6" width="7.28515625" customWidth="1"/>
    <col min="7" max="7" width="10.7109375" customWidth="1"/>
    <col min="8" max="26" width="7.5703125" customWidth="1"/>
  </cols>
  <sheetData>
    <row r="1" spans="1:26">
      <c r="A1" s="2"/>
      <c r="B1" s="2"/>
      <c r="C1" s="2"/>
      <c r="D1" s="2"/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2"/>
      <c r="B2" s="2"/>
      <c r="C2" s="2"/>
      <c r="D2" s="2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2"/>
      <c r="B3" s="2"/>
      <c r="C3" s="2"/>
      <c r="D3" s="2"/>
      <c r="E3" s="4"/>
      <c r="F3" s="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2"/>
      <c r="B4" s="2"/>
      <c r="C4" s="2"/>
      <c r="D4" s="2"/>
      <c r="E4" s="4"/>
      <c r="F4" s="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2"/>
      <c r="B5" s="2"/>
      <c r="C5" s="2"/>
      <c r="D5" s="2"/>
      <c r="E5" s="4"/>
      <c r="F5" s="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2"/>
      <c r="B6" s="2"/>
      <c r="C6" s="2"/>
      <c r="D6" s="11"/>
      <c r="E6" s="4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2"/>
      <c r="B7" s="2"/>
      <c r="C7" s="2"/>
      <c r="D7" s="2"/>
      <c r="E7" s="4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2"/>
      <c r="B8" s="2"/>
      <c r="C8" s="2"/>
      <c r="D8" s="2"/>
      <c r="E8" s="4"/>
      <c r="F8" s="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2"/>
      <c r="B9" s="2"/>
      <c r="C9" s="2"/>
      <c r="D9" s="2"/>
      <c r="E9" s="4"/>
      <c r="F9" s="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2"/>
      <c r="B10" s="2"/>
      <c r="C10" s="2"/>
      <c r="D10" s="2"/>
      <c r="E10" s="4"/>
      <c r="F10" s="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2"/>
      <c r="B11" s="2"/>
      <c r="C11" s="2"/>
      <c r="D11" s="2"/>
      <c r="E11" s="4"/>
      <c r="F11" s="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"/>
      <c r="B12" s="2"/>
      <c r="C12" s="2"/>
      <c r="D12" s="2"/>
      <c r="E12" s="4"/>
      <c r="F12" s="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3">
      <c r="A13" s="2"/>
      <c r="B13" s="2"/>
      <c r="C13" s="2"/>
      <c r="D13" s="17"/>
      <c r="E13" s="4"/>
      <c r="F13" s="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2"/>
      <c r="B14" s="2"/>
      <c r="C14" s="2"/>
      <c r="D14" s="2"/>
      <c r="E14" s="4"/>
      <c r="F14" s="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2"/>
      <c r="B15" s="2"/>
      <c r="C15" s="2"/>
      <c r="D15" s="2"/>
      <c r="E15" s="4"/>
      <c r="F15" s="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2"/>
      <c r="B16" s="2"/>
      <c r="C16" s="2"/>
      <c r="D16" s="2"/>
      <c r="E16" s="4"/>
      <c r="F16" s="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2"/>
      <c r="B17" s="2"/>
      <c r="C17" s="2"/>
      <c r="D17" s="2"/>
      <c r="E17" s="4"/>
      <c r="F17" s="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8">
      <c r="A18" s="2"/>
      <c r="B18" s="2"/>
      <c r="C18" s="2"/>
      <c r="D18" s="18" t="s">
        <v>12</v>
      </c>
      <c r="E18" s="4"/>
      <c r="F18" s="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>
      <c r="A19" s="2"/>
      <c r="B19" s="2"/>
      <c r="C19" s="2"/>
      <c r="D19" s="19" t="s">
        <v>13</v>
      </c>
      <c r="E19" s="4"/>
      <c r="F19" s="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3">
      <c r="A20" s="2"/>
      <c r="B20" s="2"/>
      <c r="C20" s="2"/>
      <c r="D20" s="20"/>
      <c r="E20" s="4"/>
      <c r="F20" s="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18" t="s">
        <v>14</v>
      </c>
      <c r="E21" s="4"/>
      <c r="F21" s="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1"/>
      <c r="B22" s="21"/>
      <c r="C22" s="21"/>
      <c r="D22" s="8" t="s">
        <v>15</v>
      </c>
      <c r="E22" s="22"/>
      <c r="F22" s="22"/>
      <c r="G22" s="22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>
      <c r="A23" s="2"/>
      <c r="B23" s="2"/>
      <c r="C23" s="2"/>
      <c r="D23" s="18" t="s">
        <v>16</v>
      </c>
      <c r="E23" s="4"/>
      <c r="F23" s="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4"/>
      <c r="E24" s="4"/>
      <c r="F24" s="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hidden="1" customHeight="1">
      <c r="A25" s="2"/>
      <c r="B25" s="2"/>
      <c r="C25" s="2"/>
      <c r="D25" s="18" t="s">
        <v>18</v>
      </c>
      <c r="E25" s="4"/>
      <c r="F25" s="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hidden="1" customHeight="1">
      <c r="A26" s="2"/>
      <c r="B26" s="2"/>
      <c r="C26" s="2"/>
      <c r="D26" s="2"/>
      <c r="E26" s="4"/>
      <c r="F26" s="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hidden="1" customHeight="1">
      <c r="A27" s="2"/>
      <c r="B27" s="2"/>
      <c r="C27" s="2"/>
      <c r="D27" s="18" t="s">
        <v>19</v>
      </c>
      <c r="E27" s="4"/>
      <c r="F27" s="4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4"/>
      <c r="F28" s="4"/>
      <c r="G28" s="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4"/>
      <c r="F29" s="4"/>
      <c r="G29" s="4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4"/>
      <c r="F30" s="4"/>
      <c r="G30" s="4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4"/>
      <c r="F31" s="4"/>
      <c r="G31" s="4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4"/>
      <c r="F32" s="4"/>
      <c r="G32" s="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4"/>
      <c r="F33" s="4"/>
      <c r="G33" s="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4"/>
      <c r="F34" s="4"/>
      <c r="G34" s="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4"/>
      <c r="F35" s="4"/>
      <c r="G35" s="4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4"/>
      <c r="F36" s="4"/>
      <c r="G36" s="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4"/>
      <c r="F37" s="4"/>
      <c r="G37" s="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4"/>
      <c r="F38" s="4"/>
      <c r="G38" s="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4"/>
      <c r="F39" s="4"/>
      <c r="G39" s="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4"/>
      <c r="F40" s="4"/>
      <c r="G40" s="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1"/>
      <c r="B41" s="21"/>
      <c r="C41" s="21"/>
      <c r="D41" s="8" t="s">
        <v>22</v>
      </c>
      <c r="E41" s="22"/>
      <c r="F41" s="22"/>
      <c r="G41" s="22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>
      <c r="A42" s="2"/>
      <c r="B42" s="2"/>
      <c r="C42" s="2"/>
      <c r="D42" s="2"/>
      <c r="E42" s="4"/>
      <c r="F42" s="4"/>
      <c r="G42" s="4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4"/>
      <c r="F43" s="4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4"/>
      <c r="F44" s="4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4"/>
      <c r="F45" s="4"/>
      <c r="G45" s="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4"/>
      <c r="F46" s="4"/>
      <c r="G46" s="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4"/>
      <c r="F47" s="4"/>
      <c r="G47" s="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4"/>
      <c r="F48" s="4"/>
      <c r="G48" s="4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4"/>
      <c r="F49" s="4"/>
      <c r="G49" s="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4"/>
      <c r="F50" s="4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4"/>
      <c r="F51" s="4"/>
      <c r="G51" s="4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4"/>
      <c r="F52" s="4"/>
      <c r="G52" s="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4"/>
      <c r="F53" s="4"/>
      <c r="G53" s="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4"/>
      <c r="F54" s="4"/>
      <c r="G54" s="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4"/>
      <c r="F55" s="4"/>
      <c r="G55" s="4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4"/>
      <c r="F56" s="4"/>
      <c r="G56" s="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4"/>
      <c r="F57" s="4"/>
      <c r="G57" s="4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4"/>
      <c r="F58" s="4"/>
      <c r="G58" s="4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4"/>
      <c r="F59" s="4"/>
      <c r="G59" s="4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4"/>
      <c r="F60" s="4"/>
      <c r="G60" s="4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4"/>
      <c r="F61" s="4"/>
      <c r="G61" s="4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4"/>
      <c r="F62" s="4"/>
      <c r="G62" s="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4"/>
      <c r="F63" s="4"/>
      <c r="G63" s="4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4"/>
      <c r="F64" s="4"/>
      <c r="G64" s="4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4"/>
      <c r="F65" s="4"/>
      <c r="G65" s="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4"/>
      <c r="F66" s="4"/>
      <c r="G66" s="4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4"/>
      <c r="F67" s="4"/>
      <c r="G67" s="4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4"/>
      <c r="F68" s="4"/>
      <c r="G68" s="4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4"/>
      <c r="F69" s="4"/>
      <c r="G69" s="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4"/>
      <c r="F70" s="4"/>
      <c r="G70" s="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4"/>
      <c r="F71" s="4"/>
      <c r="G71" s="4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4"/>
      <c r="F72" s="4"/>
      <c r="G72" s="4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4"/>
      <c r="F73" s="4"/>
      <c r="G73" s="4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4"/>
      <c r="F74" s="4"/>
      <c r="G74" s="4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4"/>
      <c r="F75" s="4"/>
      <c r="G75" s="4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4"/>
      <c r="F76" s="4"/>
      <c r="G76" s="4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4"/>
      <c r="F77" s="4"/>
      <c r="G77" s="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4"/>
      <c r="F78" s="4"/>
      <c r="G78" s="4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4"/>
      <c r="F79" s="4"/>
      <c r="G79" s="4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4"/>
      <c r="F80" s="4"/>
      <c r="G80" s="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4"/>
      <c r="F81" s="4"/>
      <c r="G81" s="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4"/>
      <c r="F82" s="4"/>
      <c r="G82" s="4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4"/>
      <c r="F83" s="4"/>
      <c r="G83" s="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4"/>
      <c r="F84" s="4"/>
      <c r="G84" s="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4"/>
      <c r="F85" s="4"/>
      <c r="G85" s="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4"/>
      <c r="F86" s="4"/>
      <c r="G86" s="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4"/>
      <c r="F87" s="4"/>
      <c r="G87" s="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4"/>
      <c r="F88" s="4"/>
      <c r="G88" s="4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4"/>
      <c r="F89" s="4"/>
      <c r="G89" s="4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4"/>
      <c r="F90" s="4"/>
      <c r="G90" s="4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4"/>
      <c r="F91" s="4"/>
      <c r="G91" s="4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4"/>
      <c r="F92" s="4"/>
      <c r="G92" s="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4"/>
      <c r="F93" s="4"/>
      <c r="G93" s="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4"/>
      <c r="F94" s="4"/>
      <c r="G94" s="4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4"/>
      <c r="F95" s="4"/>
      <c r="G95" s="4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4"/>
      <c r="F96" s="4"/>
      <c r="G96" s="4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4"/>
      <c r="F97" s="4"/>
      <c r="G97" s="4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4"/>
      <c r="F98" s="4"/>
      <c r="G98" s="4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4"/>
      <c r="F99" s="4"/>
      <c r="G99" s="4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4"/>
      <c r="F100" s="4"/>
      <c r="G100" s="4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4"/>
      <c r="F101" s="4"/>
      <c r="G101" s="4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4"/>
      <c r="F102" s="4"/>
      <c r="G102" s="4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4"/>
      <c r="F103" s="4"/>
      <c r="G103" s="4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4"/>
      <c r="F104" s="4"/>
      <c r="G104" s="4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4"/>
      <c r="F105" s="4"/>
      <c r="G105" s="4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4"/>
      <c r="F106" s="4"/>
      <c r="G106" s="4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4"/>
      <c r="F107" s="4"/>
      <c r="G107" s="4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4"/>
      <c r="F108" s="4"/>
      <c r="G108" s="4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4"/>
      <c r="F109" s="4"/>
      <c r="G109" s="4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4"/>
      <c r="F110" s="4"/>
      <c r="G110" s="4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4"/>
      <c r="F111" s="4"/>
      <c r="G111" s="4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4"/>
      <c r="F112" s="4"/>
      <c r="G112" s="4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4"/>
      <c r="F113" s="4"/>
      <c r="G113" s="4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4"/>
      <c r="F114" s="4"/>
      <c r="G114" s="4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4"/>
      <c r="F115" s="4"/>
      <c r="G115" s="4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4"/>
      <c r="F116" s="4"/>
      <c r="G116" s="4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4"/>
      <c r="F117" s="4"/>
      <c r="G117" s="4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4"/>
      <c r="F118" s="4"/>
      <c r="G118" s="4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4"/>
      <c r="F119" s="4"/>
      <c r="G119" s="4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4"/>
      <c r="F120" s="4"/>
      <c r="G120" s="4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4"/>
      <c r="F121" s="4"/>
      <c r="G121" s="4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4"/>
      <c r="F122" s="4"/>
      <c r="G122" s="4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4"/>
      <c r="F123" s="4"/>
      <c r="G123" s="4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4"/>
      <c r="F124" s="4"/>
      <c r="G124" s="4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4"/>
      <c r="F125" s="4"/>
      <c r="G125" s="4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4"/>
      <c r="F126" s="4"/>
      <c r="G126" s="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4"/>
      <c r="F127" s="4"/>
      <c r="G127" s="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4"/>
      <c r="F128" s="4"/>
      <c r="G128" s="4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4"/>
      <c r="F129" s="4"/>
      <c r="G129" s="4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4"/>
      <c r="F130" s="4"/>
      <c r="G130" s="4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4"/>
      <c r="F131" s="4"/>
      <c r="G131" s="4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4"/>
      <c r="F132" s="4"/>
      <c r="G132" s="4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4"/>
      <c r="F133" s="4"/>
      <c r="G133" s="4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4"/>
      <c r="F134" s="4"/>
      <c r="G134" s="4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4"/>
      <c r="F135" s="4"/>
      <c r="G135" s="4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4"/>
      <c r="F136" s="4"/>
      <c r="G136" s="4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4"/>
      <c r="F137" s="4"/>
      <c r="G137" s="4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4"/>
      <c r="F138" s="4"/>
      <c r="G138" s="4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4"/>
      <c r="F139" s="4"/>
      <c r="G139" s="4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4"/>
      <c r="F140" s="4"/>
      <c r="G140" s="4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4"/>
      <c r="F141" s="4"/>
      <c r="G141" s="4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4"/>
      <c r="F142" s="4"/>
      <c r="G142" s="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4"/>
      <c r="F143" s="4"/>
      <c r="G143" s="4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4"/>
      <c r="F144" s="4"/>
      <c r="G144" s="4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4"/>
      <c r="F145" s="4"/>
      <c r="G145" s="4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4"/>
      <c r="F146" s="4"/>
      <c r="G146" s="4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4"/>
      <c r="F147" s="4"/>
      <c r="G147" s="4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4"/>
      <c r="F148" s="4"/>
      <c r="G148" s="4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4"/>
      <c r="F149" s="4"/>
      <c r="G149" s="4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4"/>
      <c r="F150" s="4"/>
      <c r="G150" s="4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4"/>
      <c r="F151" s="4"/>
      <c r="G151" s="4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4"/>
      <c r="F152" s="4"/>
      <c r="G152" s="4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4"/>
      <c r="F153" s="4"/>
      <c r="G153" s="4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4"/>
      <c r="F154" s="4"/>
      <c r="G154" s="4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4"/>
      <c r="F155" s="4"/>
      <c r="G155" s="4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4"/>
      <c r="F156" s="4"/>
      <c r="G156" s="4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4"/>
      <c r="F157" s="4"/>
      <c r="G157" s="4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4"/>
      <c r="F158" s="4"/>
      <c r="G158" s="4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4"/>
      <c r="F159" s="4"/>
      <c r="G159" s="4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4"/>
      <c r="F160" s="4"/>
      <c r="G160" s="4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4"/>
      <c r="F161" s="4"/>
      <c r="G161" s="4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4"/>
      <c r="F162" s="4"/>
      <c r="G162" s="4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4"/>
      <c r="F163" s="4"/>
      <c r="G163" s="4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4"/>
      <c r="F164" s="4"/>
      <c r="G164" s="4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4"/>
      <c r="F165" s="4"/>
      <c r="G165" s="4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4"/>
      <c r="F166" s="4"/>
      <c r="G166" s="4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4"/>
      <c r="F167" s="4"/>
      <c r="G167" s="4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4"/>
      <c r="F168" s="4"/>
      <c r="G168" s="4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4"/>
      <c r="F169" s="4"/>
      <c r="G169" s="4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4"/>
      <c r="F170" s="4"/>
      <c r="G170" s="4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4"/>
      <c r="F171" s="4"/>
      <c r="G171" s="4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4"/>
      <c r="F172" s="4"/>
      <c r="G172" s="4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4"/>
      <c r="F173" s="4"/>
      <c r="G173" s="4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4"/>
      <c r="F174" s="4"/>
      <c r="G174" s="4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4"/>
      <c r="F175" s="4"/>
      <c r="G175" s="4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4"/>
      <c r="F176" s="4"/>
      <c r="G176" s="4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4"/>
      <c r="F177" s="4"/>
      <c r="G177" s="4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4"/>
      <c r="F178" s="4"/>
      <c r="G178" s="4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4"/>
      <c r="F179" s="4"/>
      <c r="G179" s="4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4"/>
      <c r="F180" s="4"/>
      <c r="G180" s="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4"/>
      <c r="F181" s="4"/>
      <c r="G181" s="4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4"/>
      <c r="F182" s="4"/>
      <c r="G182" s="4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4"/>
      <c r="F183" s="4"/>
      <c r="G183" s="4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4"/>
      <c r="F184" s="4"/>
      <c r="G184" s="4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4"/>
      <c r="F185" s="4"/>
      <c r="G185" s="4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4"/>
      <c r="F186" s="4"/>
      <c r="G186" s="4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4"/>
      <c r="F187" s="4"/>
      <c r="G187" s="4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4"/>
      <c r="F188" s="4"/>
      <c r="G188" s="4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4"/>
      <c r="F189" s="4"/>
      <c r="G189" s="4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4"/>
      <c r="F190" s="4"/>
      <c r="G190" s="4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4"/>
      <c r="F191" s="4"/>
      <c r="G191" s="4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4"/>
      <c r="F192" s="4"/>
      <c r="G192" s="4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4"/>
      <c r="F193" s="4"/>
      <c r="G193" s="4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4"/>
      <c r="F194" s="4"/>
      <c r="G194" s="4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4"/>
      <c r="F195" s="4"/>
      <c r="G195" s="4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4"/>
      <c r="F196" s="4"/>
      <c r="G196" s="4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4"/>
      <c r="F197" s="4"/>
      <c r="G197" s="4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4"/>
      <c r="F198" s="4"/>
      <c r="G198" s="4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4"/>
      <c r="F199" s="4"/>
      <c r="G199" s="4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4"/>
      <c r="F200" s="4"/>
      <c r="G200" s="4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4"/>
      <c r="F201" s="4"/>
      <c r="G201" s="4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4"/>
      <c r="F202" s="4"/>
      <c r="G202" s="4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4"/>
      <c r="F203" s="4"/>
      <c r="G203" s="4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4"/>
      <c r="F204" s="4"/>
      <c r="G204" s="4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4"/>
      <c r="F205" s="4"/>
      <c r="G205" s="4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4"/>
      <c r="F206" s="4"/>
      <c r="G206" s="4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4"/>
      <c r="F207" s="4"/>
      <c r="G207" s="4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4"/>
      <c r="F208" s="4"/>
      <c r="G208" s="4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4"/>
      <c r="F209" s="4"/>
      <c r="G209" s="4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4"/>
      <c r="F210" s="4"/>
      <c r="G210" s="4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4"/>
      <c r="F211" s="4"/>
      <c r="G211" s="4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4"/>
      <c r="F212" s="4"/>
      <c r="G212" s="4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4"/>
      <c r="F213" s="4"/>
      <c r="G213" s="4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4"/>
      <c r="F214" s="4"/>
      <c r="G214" s="4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4"/>
      <c r="F215" s="4"/>
      <c r="G215" s="4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4"/>
      <c r="F216" s="4"/>
      <c r="G216" s="4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4"/>
      <c r="F217" s="4"/>
      <c r="G217" s="4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4"/>
      <c r="F218" s="4"/>
      <c r="G218" s="4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4"/>
      <c r="F219" s="4"/>
      <c r="G219" s="4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4"/>
      <c r="F220" s="4"/>
      <c r="G220" s="4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4"/>
      <c r="F221" s="4"/>
      <c r="G221" s="4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4"/>
      <c r="F222" s="4"/>
      <c r="G222" s="4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4"/>
      <c r="F223" s="4"/>
      <c r="G223" s="4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4"/>
      <c r="F224" s="4"/>
      <c r="G224" s="4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4"/>
      <c r="F225" s="4"/>
      <c r="G225" s="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4"/>
      <c r="F226" s="4"/>
      <c r="G226" s="4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4"/>
      <c r="F227" s="4"/>
      <c r="G227" s="4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4"/>
      <c r="F228" s="4"/>
      <c r="G228" s="4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4"/>
      <c r="F229" s="4"/>
      <c r="G229" s="4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4"/>
      <c r="F230" s="4"/>
      <c r="G230" s="4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4"/>
      <c r="F231" s="4"/>
      <c r="G231" s="4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4"/>
      <c r="F232" s="4"/>
      <c r="G232" s="4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4"/>
      <c r="F233" s="4"/>
      <c r="G233" s="4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4"/>
      <c r="F234" s="4"/>
      <c r="G234" s="4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4"/>
      <c r="F235" s="4"/>
      <c r="G235" s="4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4"/>
      <c r="F236" s="4"/>
      <c r="G236" s="4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4"/>
      <c r="F237" s="4"/>
      <c r="G237" s="4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4"/>
      <c r="F238" s="4"/>
      <c r="G238" s="4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4"/>
      <c r="F239" s="4"/>
      <c r="G239" s="4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4"/>
      <c r="F240" s="4"/>
      <c r="G240" s="4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4"/>
      <c r="F241" s="4"/>
      <c r="G241" s="4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4"/>
      <c r="F242" s="4"/>
      <c r="G242" s="4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4"/>
      <c r="F243" s="4"/>
      <c r="G243" s="4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4"/>
      <c r="F244" s="4"/>
      <c r="G244" s="4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4"/>
      <c r="F245" s="4"/>
      <c r="G245" s="4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4"/>
      <c r="F246" s="4"/>
      <c r="G246" s="4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4"/>
      <c r="F247" s="4"/>
      <c r="G247" s="4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4"/>
      <c r="F248" s="4"/>
      <c r="G248" s="4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4"/>
      <c r="F249" s="4"/>
      <c r="G249" s="4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4"/>
      <c r="F250" s="4"/>
      <c r="G250" s="4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4"/>
      <c r="F251" s="4"/>
      <c r="G251" s="4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4"/>
      <c r="F252" s="4"/>
      <c r="G252" s="4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4"/>
      <c r="F253" s="4"/>
      <c r="G253" s="4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4"/>
      <c r="F254" s="4"/>
      <c r="G254" s="4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4"/>
      <c r="F255" s="4"/>
      <c r="G255" s="4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4"/>
      <c r="F256" s="4"/>
      <c r="G256" s="4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4"/>
      <c r="F257" s="4"/>
      <c r="G257" s="4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4"/>
      <c r="F258" s="4"/>
      <c r="G258" s="4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4"/>
      <c r="F259" s="4"/>
      <c r="G259" s="4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4"/>
      <c r="F260" s="4"/>
      <c r="G260" s="4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4"/>
      <c r="F261" s="4"/>
      <c r="G261" s="4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4"/>
      <c r="F262" s="4"/>
      <c r="G262" s="4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4"/>
      <c r="F263" s="4"/>
      <c r="G263" s="4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4"/>
      <c r="F264" s="4"/>
      <c r="G264" s="4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4"/>
      <c r="F265" s="4"/>
      <c r="G265" s="4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4"/>
      <c r="F266" s="4"/>
      <c r="G266" s="4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4"/>
      <c r="F267" s="4"/>
      <c r="G267" s="4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4"/>
      <c r="F268" s="4"/>
      <c r="G268" s="4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4"/>
      <c r="F269" s="4"/>
      <c r="G269" s="4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4"/>
      <c r="F270" s="4"/>
      <c r="G270" s="4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4"/>
      <c r="F271" s="4"/>
      <c r="G271" s="4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4"/>
      <c r="F272" s="4"/>
      <c r="G272" s="4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4"/>
      <c r="F273" s="4"/>
      <c r="G273" s="4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4"/>
      <c r="F274" s="4"/>
      <c r="G274" s="4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4"/>
      <c r="F275" s="4"/>
      <c r="G275" s="4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4"/>
      <c r="F276" s="4"/>
      <c r="G276" s="4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4"/>
      <c r="F277" s="4"/>
      <c r="G277" s="4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4"/>
      <c r="F278" s="4"/>
      <c r="G278" s="4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4"/>
      <c r="F279" s="4"/>
      <c r="G279" s="4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4"/>
      <c r="F280" s="4"/>
      <c r="G280" s="4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4"/>
      <c r="F281" s="4"/>
      <c r="G281" s="4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4"/>
      <c r="F282" s="4"/>
      <c r="G282" s="4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4"/>
      <c r="F283" s="4"/>
      <c r="G283" s="4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4"/>
      <c r="F284" s="4"/>
      <c r="G284" s="4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4"/>
      <c r="F285" s="4"/>
      <c r="G285" s="4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4"/>
      <c r="F286" s="4"/>
      <c r="G286" s="4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4"/>
      <c r="F287" s="4"/>
      <c r="G287" s="4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4"/>
      <c r="F288" s="4"/>
      <c r="G288" s="4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4"/>
      <c r="F289" s="4"/>
      <c r="G289" s="4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4"/>
      <c r="F290" s="4"/>
      <c r="G290" s="4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4"/>
      <c r="F291" s="4"/>
      <c r="G291" s="4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4"/>
      <c r="F292" s="4"/>
      <c r="G292" s="4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4"/>
      <c r="F293" s="4"/>
      <c r="G293" s="4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4"/>
      <c r="F294" s="4"/>
      <c r="G294" s="4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4"/>
      <c r="F295" s="4"/>
      <c r="G295" s="4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4"/>
      <c r="F296" s="4"/>
      <c r="G296" s="4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4"/>
      <c r="F297" s="4"/>
      <c r="G297" s="4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4"/>
      <c r="F298" s="4"/>
      <c r="G298" s="4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4"/>
      <c r="F299" s="4"/>
      <c r="G299" s="4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4"/>
      <c r="F300" s="4"/>
      <c r="G300" s="4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4"/>
      <c r="F301" s="4"/>
      <c r="G301" s="4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4"/>
      <c r="F302" s="4"/>
      <c r="G302" s="4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4"/>
      <c r="F303" s="4"/>
      <c r="G303" s="4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4"/>
      <c r="F304" s="4"/>
      <c r="G304" s="4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4"/>
      <c r="F305" s="4"/>
      <c r="G305" s="4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4"/>
      <c r="F306" s="4"/>
      <c r="G306" s="4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4"/>
      <c r="F307" s="4"/>
      <c r="G307" s="4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4"/>
      <c r="F308" s="4"/>
      <c r="G308" s="4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4"/>
      <c r="F309" s="4"/>
      <c r="G309" s="4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4"/>
      <c r="F310" s="4"/>
      <c r="G310" s="4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4"/>
      <c r="F311" s="4"/>
      <c r="G311" s="4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4"/>
      <c r="F312" s="4"/>
      <c r="G312" s="4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4"/>
      <c r="F313" s="4"/>
      <c r="G313" s="4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4"/>
      <c r="F314" s="4"/>
      <c r="G314" s="4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4"/>
      <c r="F315" s="4"/>
      <c r="G315" s="4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4"/>
      <c r="F316" s="4"/>
      <c r="G316" s="4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4"/>
      <c r="F317" s="4"/>
      <c r="G317" s="4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4"/>
      <c r="F318" s="4"/>
      <c r="G318" s="4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4"/>
      <c r="F319" s="4"/>
      <c r="G319" s="4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4"/>
      <c r="F320" s="4"/>
      <c r="G320" s="4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4"/>
      <c r="F321" s="4"/>
      <c r="G321" s="4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4"/>
      <c r="F322" s="4"/>
      <c r="G322" s="4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4"/>
      <c r="F323" s="4"/>
      <c r="G323" s="4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4"/>
      <c r="F324" s="4"/>
      <c r="G324" s="4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4"/>
      <c r="F325" s="4"/>
      <c r="G325" s="4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4"/>
      <c r="F326" s="4"/>
      <c r="G326" s="4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4"/>
      <c r="F327" s="4"/>
      <c r="G327" s="4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4"/>
      <c r="F328" s="4"/>
      <c r="G328" s="4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4"/>
      <c r="F329" s="4"/>
      <c r="G329" s="4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4"/>
      <c r="F330" s="4"/>
      <c r="G330" s="4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4"/>
      <c r="F331" s="4"/>
      <c r="G331" s="4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4"/>
      <c r="F332" s="4"/>
      <c r="G332" s="4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4"/>
      <c r="F333" s="4"/>
      <c r="G333" s="4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4"/>
      <c r="F334" s="4"/>
      <c r="G334" s="4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4"/>
      <c r="F335" s="4"/>
      <c r="G335" s="4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4"/>
      <c r="F336" s="4"/>
      <c r="G336" s="4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4"/>
      <c r="F337" s="4"/>
      <c r="G337" s="4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4"/>
      <c r="F338" s="4"/>
      <c r="G338" s="4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4"/>
      <c r="F339" s="4"/>
      <c r="G339" s="4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4"/>
      <c r="F340" s="4"/>
      <c r="G340" s="4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4"/>
      <c r="F341" s="4"/>
      <c r="G341" s="4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4"/>
      <c r="F342" s="4"/>
      <c r="G342" s="4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4"/>
      <c r="F343" s="4"/>
      <c r="G343" s="4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4"/>
      <c r="F344" s="4"/>
      <c r="G344" s="4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4"/>
      <c r="F345" s="4"/>
      <c r="G345" s="4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4"/>
      <c r="F346" s="4"/>
      <c r="G346" s="4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4"/>
      <c r="F347" s="4"/>
      <c r="G347" s="4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4"/>
      <c r="F348" s="4"/>
      <c r="G348" s="4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4"/>
      <c r="F349" s="4"/>
      <c r="G349" s="4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4"/>
      <c r="F350" s="4"/>
      <c r="G350" s="4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4"/>
      <c r="F351" s="4"/>
      <c r="G351" s="4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4"/>
      <c r="F352" s="4"/>
      <c r="G352" s="4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4"/>
      <c r="F353" s="4"/>
      <c r="G353" s="4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4"/>
      <c r="F354" s="4"/>
      <c r="G354" s="4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4"/>
      <c r="F355" s="4"/>
      <c r="G355" s="4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4"/>
      <c r="F356" s="4"/>
      <c r="G356" s="4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4"/>
      <c r="F357" s="4"/>
      <c r="G357" s="4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4"/>
      <c r="F358" s="4"/>
      <c r="G358" s="4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4"/>
      <c r="F359" s="4"/>
      <c r="G359" s="4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4"/>
      <c r="F360" s="4"/>
      <c r="G360" s="4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4"/>
      <c r="F361" s="4"/>
      <c r="G361" s="4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4"/>
      <c r="F362" s="4"/>
      <c r="G362" s="4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4"/>
      <c r="F363" s="4"/>
      <c r="G363" s="4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4"/>
      <c r="F364" s="4"/>
      <c r="G364" s="4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4"/>
      <c r="F365" s="4"/>
      <c r="G365" s="4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4"/>
      <c r="F366" s="4"/>
      <c r="G366" s="4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4"/>
      <c r="F367" s="4"/>
      <c r="G367" s="4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4"/>
      <c r="F368" s="4"/>
      <c r="G368" s="4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4"/>
      <c r="F369" s="4"/>
      <c r="G369" s="4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4"/>
      <c r="F370" s="4"/>
      <c r="G370" s="4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4"/>
      <c r="F371" s="4"/>
      <c r="G371" s="4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4"/>
      <c r="F372" s="4"/>
      <c r="G372" s="4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4"/>
      <c r="F373" s="4"/>
      <c r="G373" s="4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4"/>
      <c r="F374" s="4"/>
      <c r="G374" s="4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4"/>
      <c r="F375" s="4"/>
      <c r="G375" s="4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4"/>
      <c r="F376" s="4"/>
      <c r="G376" s="4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4"/>
      <c r="F377" s="4"/>
      <c r="G377" s="4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4"/>
      <c r="F378" s="4"/>
      <c r="G378" s="4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4"/>
      <c r="F379" s="4"/>
      <c r="G379" s="4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4"/>
      <c r="F380" s="4"/>
      <c r="G380" s="4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4"/>
      <c r="F381" s="4"/>
      <c r="G381" s="4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4"/>
      <c r="F382" s="4"/>
      <c r="G382" s="4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4"/>
      <c r="F383" s="4"/>
      <c r="G383" s="4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4"/>
      <c r="F384" s="4"/>
      <c r="G384" s="4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4"/>
      <c r="F385" s="4"/>
      <c r="G385" s="4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4"/>
      <c r="F386" s="4"/>
      <c r="G386" s="4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4"/>
      <c r="F387" s="4"/>
      <c r="G387" s="4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4"/>
      <c r="F388" s="4"/>
      <c r="G388" s="4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4"/>
      <c r="F389" s="4"/>
      <c r="G389" s="4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4"/>
      <c r="F390" s="4"/>
      <c r="G390" s="4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4"/>
      <c r="F391" s="4"/>
      <c r="G391" s="4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4"/>
      <c r="F392" s="4"/>
      <c r="G392" s="4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4"/>
      <c r="F393" s="4"/>
      <c r="G393" s="4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4"/>
      <c r="F394" s="4"/>
      <c r="G394" s="4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4"/>
      <c r="F395" s="4"/>
      <c r="G395" s="4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4"/>
      <c r="F396" s="4"/>
      <c r="G396" s="4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4"/>
      <c r="F397" s="4"/>
      <c r="G397" s="4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4"/>
      <c r="F398" s="4"/>
      <c r="G398" s="4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4"/>
      <c r="F399" s="4"/>
      <c r="G399" s="4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4"/>
      <c r="F400" s="4"/>
      <c r="G400" s="4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4"/>
      <c r="F401" s="4"/>
      <c r="G401" s="4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4"/>
      <c r="F402" s="4"/>
      <c r="G402" s="4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4"/>
      <c r="F403" s="4"/>
      <c r="G403" s="4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4"/>
      <c r="F404" s="4"/>
      <c r="G404" s="4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4"/>
      <c r="F405" s="4"/>
      <c r="G405" s="4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4"/>
      <c r="F406" s="4"/>
      <c r="G406" s="4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4"/>
      <c r="F407" s="4"/>
      <c r="G407" s="4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4"/>
      <c r="F408" s="4"/>
      <c r="G408" s="4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4"/>
      <c r="F409" s="4"/>
      <c r="G409" s="4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4"/>
      <c r="F410" s="4"/>
      <c r="G410" s="4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4"/>
      <c r="F411" s="4"/>
      <c r="G411" s="4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4"/>
      <c r="F412" s="4"/>
      <c r="G412" s="4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4"/>
      <c r="F413" s="4"/>
      <c r="G413" s="4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4"/>
      <c r="F414" s="4"/>
      <c r="G414" s="4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4"/>
      <c r="F415" s="4"/>
      <c r="G415" s="4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4"/>
      <c r="F416" s="4"/>
      <c r="G416" s="4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4"/>
      <c r="F417" s="4"/>
      <c r="G417" s="4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4"/>
      <c r="F418" s="4"/>
      <c r="G418" s="4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4"/>
      <c r="F419" s="4"/>
      <c r="G419" s="4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4"/>
      <c r="F420" s="4"/>
      <c r="G420" s="4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4"/>
      <c r="F421" s="4"/>
      <c r="G421" s="4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4"/>
      <c r="F422" s="4"/>
      <c r="G422" s="4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4"/>
      <c r="F423" s="4"/>
      <c r="G423" s="4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4"/>
      <c r="F424" s="4"/>
      <c r="G424" s="4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4"/>
      <c r="F425" s="4"/>
      <c r="G425" s="4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4"/>
      <c r="F426" s="4"/>
      <c r="G426" s="4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4"/>
      <c r="F427" s="4"/>
      <c r="G427" s="4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4"/>
      <c r="F428" s="4"/>
      <c r="G428" s="4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4"/>
      <c r="F429" s="4"/>
      <c r="G429" s="4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4"/>
      <c r="F430" s="4"/>
      <c r="G430" s="4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4"/>
      <c r="F431" s="4"/>
      <c r="G431" s="4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4"/>
      <c r="F432" s="4"/>
      <c r="G432" s="4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4"/>
      <c r="F433" s="4"/>
      <c r="G433" s="4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4"/>
      <c r="F434" s="4"/>
      <c r="G434" s="4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4"/>
      <c r="F435" s="4"/>
      <c r="G435" s="4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4"/>
      <c r="F436" s="4"/>
      <c r="G436" s="4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4"/>
      <c r="F437" s="4"/>
      <c r="G437" s="4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4"/>
      <c r="F438" s="4"/>
      <c r="G438" s="4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4"/>
      <c r="F439" s="4"/>
      <c r="G439" s="4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4"/>
      <c r="F440" s="4"/>
      <c r="G440" s="4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4"/>
      <c r="F441" s="4"/>
      <c r="G441" s="4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4"/>
      <c r="F442" s="4"/>
      <c r="G442" s="4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4"/>
      <c r="F443" s="4"/>
      <c r="G443" s="4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4"/>
      <c r="F444" s="4"/>
      <c r="G444" s="4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4"/>
      <c r="F445" s="4"/>
      <c r="G445" s="4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4"/>
      <c r="F446" s="4"/>
      <c r="G446" s="4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4"/>
      <c r="F447" s="4"/>
      <c r="G447" s="4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4"/>
      <c r="F448" s="4"/>
      <c r="G448" s="4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4"/>
      <c r="F449" s="4"/>
      <c r="G449" s="4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4"/>
      <c r="F450" s="4"/>
      <c r="G450" s="4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4"/>
      <c r="F451" s="4"/>
      <c r="G451" s="4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4"/>
      <c r="F452" s="4"/>
      <c r="G452" s="4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4"/>
      <c r="F453" s="4"/>
      <c r="G453" s="4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4"/>
      <c r="F454" s="4"/>
      <c r="G454" s="4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4"/>
      <c r="F455" s="4"/>
      <c r="G455" s="4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4"/>
      <c r="F456" s="4"/>
      <c r="G456" s="4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4"/>
      <c r="F457" s="4"/>
      <c r="G457" s="4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4"/>
      <c r="F458" s="4"/>
      <c r="G458" s="4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4"/>
      <c r="F459" s="4"/>
      <c r="G459" s="4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4"/>
      <c r="F460" s="4"/>
      <c r="G460" s="4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4"/>
      <c r="F461" s="4"/>
      <c r="G461" s="4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4"/>
      <c r="F462" s="4"/>
      <c r="G462" s="4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4"/>
      <c r="F463" s="4"/>
      <c r="G463" s="4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4"/>
      <c r="F464" s="4"/>
      <c r="G464" s="4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4"/>
      <c r="F465" s="4"/>
      <c r="G465" s="4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4"/>
      <c r="F466" s="4"/>
      <c r="G466" s="4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4"/>
      <c r="F467" s="4"/>
      <c r="G467" s="4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4"/>
      <c r="F468" s="4"/>
      <c r="G468" s="4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4"/>
      <c r="F469" s="4"/>
      <c r="G469" s="4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4"/>
      <c r="F470" s="4"/>
      <c r="G470" s="4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4"/>
      <c r="F471" s="4"/>
      <c r="G471" s="4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4"/>
      <c r="F472" s="4"/>
      <c r="G472" s="4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4"/>
      <c r="F473" s="4"/>
      <c r="G473" s="4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4"/>
      <c r="F474" s="4"/>
      <c r="G474" s="4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4"/>
      <c r="F475" s="4"/>
      <c r="G475" s="4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4"/>
      <c r="F476" s="4"/>
      <c r="G476" s="4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4"/>
      <c r="F477" s="4"/>
      <c r="G477" s="4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4"/>
      <c r="F478" s="4"/>
      <c r="G478" s="4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4"/>
      <c r="F479" s="4"/>
      <c r="G479" s="4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4"/>
      <c r="F480" s="4"/>
      <c r="G480" s="4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4"/>
      <c r="F481" s="4"/>
      <c r="G481" s="4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4"/>
      <c r="F482" s="4"/>
      <c r="G482" s="4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4"/>
      <c r="F483" s="4"/>
      <c r="G483" s="4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4"/>
      <c r="F484" s="4"/>
      <c r="G484" s="4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4"/>
      <c r="F485" s="4"/>
      <c r="G485" s="4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4"/>
      <c r="F486" s="4"/>
      <c r="G486" s="4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4"/>
      <c r="F487" s="4"/>
      <c r="G487" s="4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4"/>
      <c r="F488" s="4"/>
      <c r="G488" s="4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4"/>
      <c r="F489" s="4"/>
      <c r="G489" s="4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4"/>
      <c r="F490" s="4"/>
      <c r="G490" s="4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4"/>
      <c r="F491" s="4"/>
      <c r="G491" s="4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4"/>
      <c r="F492" s="4"/>
      <c r="G492" s="4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4"/>
      <c r="F493" s="4"/>
      <c r="G493" s="4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4"/>
      <c r="F494" s="4"/>
      <c r="G494" s="4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4"/>
      <c r="F495" s="4"/>
      <c r="G495" s="4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4"/>
      <c r="F496" s="4"/>
      <c r="G496" s="4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4"/>
      <c r="F497" s="4"/>
      <c r="G497" s="4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4"/>
      <c r="F498" s="4"/>
      <c r="G498" s="4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4"/>
      <c r="F499" s="4"/>
      <c r="G499" s="4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4"/>
      <c r="F500" s="4"/>
      <c r="G500" s="4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4"/>
      <c r="F501" s="4"/>
      <c r="G501" s="4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4"/>
      <c r="F502" s="4"/>
      <c r="G502" s="4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4"/>
      <c r="F503" s="4"/>
      <c r="G503" s="4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4"/>
      <c r="F504" s="4"/>
      <c r="G504" s="4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4"/>
      <c r="F505" s="4"/>
      <c r="G505" s="4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4"/>
      <c r="F506" s="4"/>
      <c r="G506" s="4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4"/>
      <c r="F507" s="4"/>
      <c r="G507" s="4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4"/>
      <c r="F508" s="4"/>
      <c r="G508" s="4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4"/>
      <c r="F509" s="4"/>
      <c r="G509" s="4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4"/>
      <c r="F510" s="4"/>
      <c r="G510" s="4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4"/>
      <c r="F511" s="4"/>
      <c r="G511" s="4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4"/>
      <c r="F512" s="4"/>
      <c r="G512" s="4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4"/>
      <c r="F513" s="4"/>
      <c r="G513" s="4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4"/>
      <c r="F514" s="4"/>
      <c r="G514" s="4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4"/>
      <c r="F515" s="4"/>
      <c r="G515" s="4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4"/>
      <c r="F516" s="4"/>
      <c r="G516" s="4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4"/>
      <c r="F517" s="4"/>
      <c r="G517" s="4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4"/>
      <c r="F518" s="4"/>
      <c r="G518" s="4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4"/>
      <c r="F519" s="4"/>
      <c r="G519" s="4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4"/>
      <c r="F520" s="4"/>
      <c r="G520" s="4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4"/>
      <c r="F521" s="4"/>
      <c r="G521" s="4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4"/>
      <c r="F522" s="4"/>
      <c r="G522" s="4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4"/>
      <c r="F523" s="4"/>
      <c r="G523" s="4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4"/>
      <c r="F524" s="4"/>
      <c r="G524" s="4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4"/>
      <c r="F525" s="4"/>
      <c r="G525" s="4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4"/>
      <c r="F526" s="4"/>
      <c r="G526" s="4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4"/>
      <c r="F527" s="4"/>
      <c r="G527" s="4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4"/>
      <c r="F528" s="4"/>
      <c r="G528" s="4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4"/>
      <c r="F529" s="4"/>
      <c r="G529" s="4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4"/>
      <c r="F530" s="4"/>
      <c r="G530" s="4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4"/>
      <c r="F531" s="4"/>
      <c r="G531" s="4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4"/>
      <c r="F532" s="4"/>
      <c r="G532" s="4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4"/>
      <c r="F533" s="4"/>
      <c r="G533" s="4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4"/>
      <c r="F534" s="4"/>
      <c r="G534" s="4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4"/>
      <c r="F535" s="4"/>
      <c r="G535" s="4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4"/>
      <c r="F536" s="4"/>
      <c r="G536" s="4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4"/>
      <c r="F537" s="4"/>
      <c r="G537" s="4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4"/>
      <c r="F538" s="4"/>
      <c r="G538" s="4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4"/>
      <c r="F539" s="4"/>
      <c r="G539" s="4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4"/>
      <c r="F540" s="4"/>
      <c r="G540" s="4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4"/>
      <c r="F541" s="4"/>
      <c r="G541" s="4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4"/>
      <c r="F542" s="4"/>
      <c r="G542" s="4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4"/>
      <c r="F543" s="4"/>
      <c r="G543" s="4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4"/>
      <c r="F544" s="4"/>
      <c r="G544" s="4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4"/>
      <c r="F545" s="4"/>
      <c r="G545" s="4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4"/>
      <c r="F546" s="4"/>
      <c r="G546" s="4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4"/>
      <c r="F547" s="4"/>
      <c r="G547" s="4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4"/>
      <c r="F548" s="4"/>
      <c r="G548" s="4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4"/>
      <c r="F549" s="4"/>
      <c r="G549" s="4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4"/>
      <c r="F550" s="4"/>
      <c r="G550" s="4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4"/>
      <c r="F551" s="4"/>
      <c r="G551" s="4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4"/>
      <c r="F552" s="4"/>
      <c r="G552" s="4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4"/>
      <c r="F553" s="4"/>
      <c r="G553" s="4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4"/>
      <c r="F554" s="4"/>
      <c r="G554" s="4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4"/>
      <c r="F555" s="4"/>
      <c r="G555" s="4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4"/>
      <c r="F556" s="4"/>
      <c r="G556" s="4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4"/>
      <c r="F557" s="4"/>
      <c r="G557" s="4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4"/>
      <c r="F558" s="4"/>
      <c r="G558" s="4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4"/>
      <c r="F559" s="4"/>
      <c r="G559" s="4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4"/>
      <c r="F560" s="4"/>
      <c r="G560" s="4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4"/>
      <c r="F561" s="4"/>
      <c r="G561" s="4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4"/>
      <c r="F562" s="4"/>
      <c r="G562" s="4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4"/>
      <c r="F563" s="4"/>
      <c r="G563" s="4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4"/>
      <c r="F564" s="4"/>
      <c r="G564" s="4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4"/>
      <c r="F565" s="4"/>
      <c r="G565" s="4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4"/>
      <c r="F566" s="4"/>
      <c r="G566" s="4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4"/>
      <c r="F567" s="4"/>
      <c r="G567" s="4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4"/>
      <c r="F568" s="4"/>
      <c r="G568" s="4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4"/>
      <c r="F569" s="4"/>
      <c r="G569" s="4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4"/>
      <c r="F570" s="4"/>
      <c r="G570" s="4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4"/>
      <c r="F571" s="4"/>
      <c r="G571" s="4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4"/>
      <c r="F572" s="4"/>
      <c r="G572" s="4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4"/>
      <c r="F573" s="4"/>
      <c r="G573" s="4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4"/>
      <c r="F574" s="4"/>
      <c r="G574" s="4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4"/>
      <c r="F575" s="4"/>
      <c r="G575" s="4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4"/>
      <c r="F576" s="4"/>
      <c r="G576" s="4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4"/>
      <c r="F577" s="4"/>
      <c r="G577" s="4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4"/>
      <c r="F578" s="4"/>
      <c r="G578" s="4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4"/>
      <c r="F579" s="4"/>
      <c r="G579" s="4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4"/>
      <c r="F580" s="4"/>
      <c r="G580" s="4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4"/>
      <c r="F581" s="4"/>
      <c r="G581" s="4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4"/>
      <c r="F582" s="4"/>
      <c r="G582" s="4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4"/>
      <c r="F583" s="4"/>
      <c r="G583" s="4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4"/>
      <c r="F584" s="4"/>
      <c r="G584" s="4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4"/>
      <c r="F585" s="4"/>
      <c r="G585" s="4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4"/>
      <c r="F586" s="4"/>
      <c r="G586" s="4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4"/>
      <c r="F587" s="4"/>
      <c r="G587" s="4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4"/>
      <c r="F588" s="4"/>
      <c r="G588" s="4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4"/>
      <c r="F589" s="4"/>
      <c r="G589" s="4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4"/>
      <c r="F590" s="4"/>
      <c r="G590" s="4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4"/>
      <c r="F591" s="4"/>
      <c r="G591" s="4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4"/>
      <c r="F592" s="4"/>
      <c r="G592" s="4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4"/>
      <c r="F593" s="4"/>
      <c r="G593" s="4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4"/>
      <c r="F594" s="4"/>
      <c r="G594" s="4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4"/>
      <c r="F595" s="4"/>
      <c r="G595" s="4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4"/>
      <c r="F596" s="4"/>
      <c r="G596" s="4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4"/>
      <c r="F597" s="4"/>
      <c r="G597" s="4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4"/>
      <c r="F598" s="4"/>
      <c r="G598" s="4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4"/>
      <c r="F599" s="4"/>
      <c r="G599" s="4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4"/>
      <c r="F600" s="4"/>
      <c r="G600" s="4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4"/>
      <c r="F601" s="4"/>
      <c r="G601" s="4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4"/>
      <c r="F602" s="4"/>
      <c r="G602" s="4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4"/>
      <c r="F603" s="4"/>
      <c r="G603" s="4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4"/>
      <c r="F604" s="4"/>
      <c r="G604" s="4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4"/>
      <c r="F605" s="4"/>
      <c r="G605" s="4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4"/>
      <c r="F606" s="4"/>
      <c r="G606" s="4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4"/>
      <c r="F607" s="4"/>
      <c r="G607" s="4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4"/>
      <c r="F608" s="4"/>
      <c r="G608" s="4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4"/>
      <c r="F609" s="4"/>
      <c r="G609" s="4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4"/>
      <c r="F610" s="4"/>
      <c r="G610" s="4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4"/>
      <c r="F611" s="4"/>
      <c r="G611" s="4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4"/>
      <c r="F612" s="4"/>
      <c r="G612" s="4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4"/>
      <c r="F613" s="4"/>
      <c r="G613" s="4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4"/>
      <c r="F614" s="4"/>
      <c r="G614" s="4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4"/>
      <c r="F615" s="4"/>
      <c r="G615" s="4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4"/>
      <c r="F616" s="4"/>
      <c r="G616" s="4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4"/>
      <c r="F617" s="4"/>
      <c r="G617" s="4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4"/>
      <c r="F618" s="4"/>
      <c r="G618" s="4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4"/>
      <c r="F619" s="4"/>
      <c r="G619" s="4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4"/>
      <c r="F620" s="4"/>
      <c r="G620" s="4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4"/>
      <c r="F621" s="4"/>
      <c r="G621" s="4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4"/>
      <c r="F622" s="4"/>
      <c r="G622" s="4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4"/>
      <c r="F623" s="4"/>
      <c r="G623" s="4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4"/>
      <c r="F624" s="4"/>
      <c r="G624" s="4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4"/>
      <c r="F625" s="4"/>
      <c r="G625" s="4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4"/>
      <c r="F626" s="4"/>
      <c r="G626" s="4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4"/>
      <c r="F627" s="4"/>
      <c r="G627" s="4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4"/>
      <c r="F628" s="4"/>
      <c r="G628" s="4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4"/>
      <c r="F629" s="4"/>
      <c r="G629" s="4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4"/>
      <c r="F630" s="4"/>
      <c r="G630" s="4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4"/>
      <c r="F631" s="4"/>
      <c r="G631" s="4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4"/>
      <c r="F632" s="4"/>
      <c r="G632" s="4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4"/>
      <c r="F633" s="4"/>
      <c r="G633" s="4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4"/>
      <c r="F634" s="4"/>
      <c r="G634" s="4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4"/>
      <c r="F635" s="4"/>
      <c r="G635" s="4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4"/>
      <c r="F636" s="4"/>
      <c r="G636" s="4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4"/>
      <c r="F637" s="4"/>
      <c r="G637" s="4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4"/>
      <c r="F638" s="4"/>
      <c r="G638" s="4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4"/>
      <c r="F639" s="4"/>
      <c r="G639" s="4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4"/>
      <c r="F640" s="4"/>
      <c r="G640" s="4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4"/>
      <c r="F641" s="4"/>
      <c r="G641" s="4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4"/>
      <c r="F642" s="4"/>
      <c r="G642" s="4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4"/>
      <c r="F643" s="4"/>
      <c r="G643" s="4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4"/>
      <c r="F644" s="4"/>
      <c r="G644" s="4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4"/>
      <c r="F645" s="4"/>
      <c r="G645" s="4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4"/>
      <c r="F646" s="4"/>
      <c r="G646" s="4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4"/>
      <c r="F647" s="4"/>
      <c r="G647" s="4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4"/>
      <c r="F648" s="4"/>
      <c r="G648" s="4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4"/>
      <c r="F649" s="4"/>
      <c r="G649" s="4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4"/>
      <c r="F650" s="4"/>
      <c r="G650" s="4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4"/>
      <c r="F651" s="4"/>
      <c r="G651" s="4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4"/>
      <c r="F652" s="4"/>
      <c r="G652" s="4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4"/>
      <c r="F653" s="4"/>
      <c r="G653" s="4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4"/>
      <c r="F654" s="4"/>
      <c r="G654" s="4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4"/>
      <c r="F655" s="4"/>
      <c r="G655" s="4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4"/>
      <c r="F656" s="4"/>
      <c r="G656" s="4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4"/>
      <c r="F657" s="4"/>
      <c r="G657" s="4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4"/>
      <c r="F658" s="4"/>
      <c r="G658" s="4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4"/>
      <c r="F659" s="4"/>
      <c r="G659" s="4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4"/>
      <c r="F660" s="4"/>
      <c r="G660" s="4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4"/>
      <c r="F661" s="4"/>
      <c r="G661" s="4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4"/>
      <c r="F662" s="4"/>
      <c r="G662" s="4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4"/>
      <c r="F663" s="4"/>
      <c r="G663" s="4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4"/>
      <c r="F664" s="4"/>
      <c r="G664" s="4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4"/>
      <c r="F665" s="4"/>
      <c r="G665" s="4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4"/>
      <c r="F666" s="4"/>
      <c r="G666" s="4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4"/>
      <c r="F667" s="4"/>
      <c r="G667" s="4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4"/>
      <c r="F668" s="4"/>
      <c r="G668" s="4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4"/>
      <c r="F669" s="4"/>
      <c r="G669" s="4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4"/>
      <c r="F670" s="4"/>
      <c r="G670" s="4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4"/>
      <c r="F671" s="4"/>
      <c r="G671" s="4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4"/>
      <c r="F672" s="4"/>
      <c r="G672" s="4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4"/>
      <c r="F673" s="4"/>
      <c r="G673" s="4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4"/>
      <c r="F674" s="4"/>
      <c r="G674" s="4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4"/>
      <c r="F675" s="4"/>
      <c r="G675" s="4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4"/>
      <c r="F676" s="4"/>
      <c r="G676" s="4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4"/>
      <c r="F677" s="4"/>
      <c r="G677" s="4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4"/>
      <c r="F678" s="4"/>
      <c r="G678" s="4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4"/>
      <c r="F679" s="4"/>
      <c r="G679" s="4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4"/>
      <c r="F680" s="4"/>
      <c r="G680" s="4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4"/>
      <c r="F681" s="4"/>
      <c r="G681" s="4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4"/>
      <c r="F682" s="4"/>
      <c r="G682" s="4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4"/>
      <c r="F683" s="4"/>
      <c r="G683" s="4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4"/>
      <c r="F684" s="4"/>
      <c r="G684" s="4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4"/>
      <c r="F685" s="4"/>
      <c r="G685" s="4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4"/>
      <c r="F686" s="4"/>
      <c r="G686" s="4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4"/>
      <c r="F687" s="4"/>
      <c r="G687" s="4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4"/>
      <c r="F688" s="4"/>
      <c r="G688" s="4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4"/>
      <c r="F689" s="4"/>
      <c r="G689" s="4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4"/>
      <c r="F690" s="4"/>
      <c r="G690" s="4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4"/>
      <c r="F691" s="4"/>
      <c r="G691" s="4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4"/>
      <c r="F692" s="4"/>
      <c r="G692" s="4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4"/>
      <c r="F693" s="4"/>
      <c r="G693" s="4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4"/>
      <c r="F694" s="4"/>
      <c r="G694" s="4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4"/>
      <c r="F695" s="4"/>
      <c r="G695" s="4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4"/>
      <c r="F696" s="4"/>
      <c r="G696" s="4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4"/>
      <c r="F697" s="4"/>
      <c r="G697" s="4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4"/>
      <c r="F698" s="4"/>
      <c r="G698" s="4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4"/>
      <c r="F699" s="4"/>
      <c r="G699" s="4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4"/>
      <c r="F700" s="4"/>
      <c r="G700" s="4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4"/>
      <c r="F701" s="4"/>
      <c r="G701" s="4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4"/>
      <c r="F702" s="4"/>
      <c r="G702" s="4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4"/>
      <c r="F703" s="4"/>
      <c r="G703" s="4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4"/>
      <c r="F704" s="4"/>
      <c r="G704" s="4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4"/>
      <c r="F705" s="4"/>
      <c r="G705" s="4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4"/>
      <c r="F706" s="4"/>
      <c r="G706" s="4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4"/>
      <c r="F707" s="4"/>
      <c r="G707" s="4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4"/>
      <c r="F708" s="4"/>
      <c r="G708" s="4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4"/>
      <c r="F709" s="4"/>
      <c r="G709" s="4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4"/>
      <c r="F710" s="4"/>
      <c r="G710" s="4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4"/>
      <c r="F711" s="4"/>
      <c r="G711" s="4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4"/>
      <c r="F712" s="4"/>
      <c r="G712" s="4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4"/>
      <c r="F713" s="4"/>
      <c r="G713" s="4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4"/>
      <c r="F714" s="4"/>
      <c r="G714" s="4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4"/>
      <c r="F715" s="4"/>
      <c r="G715" s="4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4"/>
      <c r="F716" s="4"/>
      <c r="G716" s="4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4"/>
      <c r="F717" s="4"/>
      <c r="G717" s="4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4"/>
      <c r="F718" s="4"/>
      <c r="G718" s="4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4"/>
      <c r="F719" s="4"/>
      <c r="G719" s="4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4"/>
      <c r="F720" s="4"/>
      <c r="G720" s="4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4"/>
      <c r="F721" s="4"/>
      <c r="G721" s="4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4"/>
      <c r="F722" s="4"/>
      <c r="G722" s="4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4"/>
      <c r="F723" s="4"/>
      <c r="G723" s="4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4"/>
      <c r="F724" s="4"/>
      <c r="G724" s="4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4"/>
      <c r="F725" s="4"/>
      <c r="G725" s="4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4"/>
      <c r="F726" s="4"/>
      <c r="G726" s="4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4"/>
      <c r="F727" s="4"/>
      <c r="G727" s="4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4"/>
      <c r="F728" s="4"/>
      <c r="G728" s="4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4"/>
      <c r="F729" s="4"/>
      <c r="G729" s="4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4"/>
      <c r="F730" s="4"/>
      <c r="G730" s="4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4"/>
      <c r="F731" s="4"/>
      <c r="G731" s="4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4"/>
      <c r="F732" s="4"/>
      <c r="G732" s="4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4"/>
      <c r="F733" s="4"/>
      <c r="G733" s="4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4"/>
      <c r="F734" s="4"/>
      <c r="G734" s="4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4"/>
      <c r="F735" s="4"/>
      <c r="G735" s="4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4"/>
      <c r="F736" s="4"/>
      <c r="G736" s="4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4"/>
      <c r="F737" s="4"/>
      <c r="G737" s="4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4"/>
      <c r="F738" s="4"/>
      <c r="G738" s="4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4"/>
      <c r="F739" s="4"/>
      <c r="G739" s="4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4"/>
      <c r="F740" s="4"/>
      <c r="G740" s="4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4"/>
      <c r="F741" s="4"/>
      <c r="G741" s="4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4"/>
      <c r="F742" s="4"/>
      <c r="G742" s="4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4"/>
      <c r="F743" s="4"/>
      <c r="G743" s="4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4"/>
      <c r="F744" s="4"/>
      <c r="G744" s="4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4"/>
      <c r="F745" s="4"/>
      <c r="G745" s="4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4"/>
      <c r="F746" s="4"/>
      <c r="G746" s="4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4"/>
      <c r="F747" s="4"/>
      <c r="G747" s="4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4"/>
      <c r="F748" s="4"/>
      <c r="G748" s="4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4"/>
      <c r="F749" s="4"/>
      <c r="G749" s="4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4"/>
      <c r="F750" s="4"/>
      <c r="G750" s="4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4"/>
      <c r="F751" s="4"/>
      <c r="G751" s="4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4"/>
      <c r="F752" s="4"/>
      <c r="G752" s="4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4"/>
      <c r="F753" s="4"/>
      <c r="G753" s="4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4"/>
      <c r="F754" s="4"/>
      <c r="G754" s="4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4"/>
      <c r="F755" s="4"/>
      <c r="G755" s="4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4"/>
      <c r="F756" s="4"/>
      <c r="G756" s="4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4"/>
      <c r="F757" s="4"/>
      <c r="G757" s="4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4"/>
      <c r="F758" s="4"/>
      <c r="G758" s="4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4"/>
      <c r="F759" s="4"/>
      <c r="G759" s="4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4"/>
      <c r="F760" s="4"/>
      <c r="G760" s="4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4"/>
      <c r="F761" s="4"/>
      <c r="G761" s="4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4"/>
      <c r="F762" s="4"/>
      <c r="G762" s="4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4"/>
      <c r="F763" s="4"/>
      <c r="G763" s="4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4"/>
      <c r="F764" s="4"/>
      <c r="G764" s="4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4"/>
      <c r="F765" s="4"/>
      <c r="G765" s="4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4"/>
      <c r="F766" s="4"/>
      <c r="G766" s="4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4"/>
      <c r="F767" s="4"/>
      <c r="G767" s="4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4"/>
      <c r="F768" s="4"/>
      <c r="G768" s="4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4"/>
      <c r="F769" s="4"/>
      <c r="G769" s="4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4"/>
      <c r="F770" s="4"/>
      <c r="G770" s="4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4"/>
      <c r="F771" s="4"/>
      <c r="G771" s="4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4"/>
      <c r="F772" s="4"/>
      <c r="G772" s="4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4"/>
      <c r="F773" s="4"/>
      <c r="G773" s="4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4"/>
      <c r="F774" s="4"/>
      <c r="G774" s="4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4"/>
      <c r="F775" s="4"/>
      <c r="G775" s="4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4"/>
      <c r="F776" s="4"/>
      <c r="G776" s="4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4"/>
      <c r="F777" s="4"/>
      <c r="G777" s="4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4"/>
      <c r="F778" s="4"/>
      <c r="G778" s="4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4"/>
      <c r="F779" s="4"/>
      <c r="G779" s="4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4"/>
      <c r="F780" s="4"/>
      <c r="G780" s="4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4"/>
      <c r="F781" s="4"/>
      <c r="G781" s="4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4"/>
      <c r="F782" s="4"/>
      <c r="G782" s="4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4"/>
      <c r="F783" s="4"/>
      <c r="G783" s="4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4"/>
      <c r="F784" s="4"/>
      <c r="G784" s="4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4"/>
      <c r="F785" s="4"/>
      <c r="G785" s="4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4"/>
      <c r="F786" s="4"/>
      <c r="G786" s="4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4"/>
      <c r="F787" s="4"/>
      <c r="G787" s="4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4"/>
      <c r="F788" s="4"/>
      <c r="G788" s="4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4"/>
      <c r="F789" s="4"/>
      <c r="G789" s="4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4"/>
      <c r="F790" s="4"/>
      <c r="G790" s="4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4"/>
      <c r="F791" s="4"/>
      <c r="G791" s="4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4"/>
      <c r="F792" s="4"/>
      <c r="G792" s="4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4"/>
      <c r="F793" s="4"/>
      <c r="G793" s="4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4"/>
      <c r="F794" s="4"/>
      <c r="G794" s="4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4"/>
      <c r="F795" s="4"/>
      <c r="G795" s="4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4"/>
      <c r="F796" s="4"/>
      <c r="G796" s="4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4"/>
      <c r="F797" s="4"/>
      <c r="G797" s="4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4"/>
      <c r="F798" s="4"/>
      <c r="G798" s="4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4"/>
      <c r="F799" s="4"/>
      <c r="G799" s="4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4"/>
      <c r="F800" s="4"/>
      <c r="G800" s="4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4"/>
      <c r="F801" s="4"/>
      <c r="G801" s="4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4"/>
      <c r="F802" s="4"/>
      <c r="G802" s="4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4"/>
      <c r="F803" s="4"/>
      <c r="G803" s="4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4"/>
      <c r="F804" s="4"/>
      <c r="G804" s="4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4"/>
      <c r="F805" s="4"/>
      <c r="G805" s="4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4"/>
      <c r="F806" s="4"/>
      <c r="G806" s="4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4"/>
      <c r="F807" s="4"/>
      <c r="G807" s="4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4"/>
      <c r="F808" s="4"/>
      <c r="G808" s="4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4"/>
      <c r="F809" s="4"/>
      <c r="G809" s="4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4"/>
      <c r="F810" s="4"/>
      <c r="G810" s="4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4"/>
      <c r="F811" s="4"/>
      <c r="G811" s="4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4"/>
      <c r="F812" s="4"/>
      <c r="G812" s="4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4"/>
      <c r="F813" s="4"/>
      <c r="G813" s="4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4"/>
      <c r="F814" s="4"/>
      <c r="G814" s="4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4"/>
      <c r="F815" s="4"/>
      <c r="G815" s="4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4"/>
      <c r="F816" s="4"/>
      <c r="G816" s="4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4"/>
      <c r="F817" s="4"/>
      <c r="G817" s="4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4"/>
      <c r="F818" s="4"/>
      <c r="G818" s="4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4"/>
      <c r="F819" s="4"/>
      <c r="G819" s="4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4"/>
      <c r="F820" s="4"/>
      <c r="G820" s="4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4"/>
      <c r="F821" s="4"/>
      <c r="G821" s="4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4"/>
      <c r="F822" s="4"/>
      <c r="G822" s="4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4"/>
      <c r="F823" s="4"/>
      <c r="G823" s="4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4"/>
      <c r="F824" s="4"/>
      <c r="G824" s="4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4"/>
      <c r="F825" s="4"/>
      <c r="G825" s="4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4"/>
      <c r="F826" s="4"/>
      <c r="G826" s="4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4"/>
      <c r="F827" s="4"/>
      <c r="G827" s="4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4"/>
      <c r="F828" s="4"/>
      <c r="G828" s="4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4"/>
      <c r="F829" s="4"/>
      <c r="G829" s="4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4"/>
      <c r="F830" s="4"/>
      <c r="G830" s="4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4"/>
      <c r="F831" s="4"/>
      <c r="G831" s="4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4"/>
      <c r="F832" s="4"/>
      <c r="G832" s="4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4"/>
      <c r="F833" s="4"/>
      <c r="G833" s="4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4"/>
      <c r="F834" s="4"/>
      <c r="G834" s="4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4"/>
      <c r="F835" s="4"/>
      <c r="G835" s="4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4"/>
      <c r="F836" s="4"/>
      <c r="G836" s="4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4"/>
      <c r="F837" s="4"/>
      <c r="G837" s="4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4"/>
      <c r="F838" s="4"/>
      <c r="G838" s="4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4"/>
      <c r="F839" s="4"/>
      <c r="G839" s="4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4"/>
      <c r="F840" s="4"/>
      <c r="G840" s="4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4"/>
      <c r="F841" s="4"/>
      <c r="G841" s="4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4"/>
      <c r="F842" s="4"/>
      <c r="G842" s="4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4"/>
      <c r="F843" s="4"/>
      <c r="G843" s="4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4"/>
      <c r="F844" s="4"/>
      <c r="G844" s="4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4"/>
      <c r="F845" s="4"/>
      <c r="G845" s="4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4"/>
      <c r="F846" s="4"/>
      <c r="G846" s="4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4"/>
      <c r="F847" s="4"/>
      <c r="G847" s="4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4"/>
      <c r="F848" s="4"/>
      <c r="G848" s="4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4"/>
      <c r="F849" s="4"/>
      <c r="G849" s="4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4"/>
      <c r="F850" s="4"/>
      <c r="G850" s="4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4"/>
      <c r="F851" s="4"/>
      <c r="G851" s="4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4"/>
      <c r="F852" s="4"/>
      <c r="G852" s="4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4"/>
      <c r="F853" s="4"/>
      <c r="G853" s="4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4"/>
      <c r="F854" s="4"/>
      <c r="G854" s="4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4"/>
      <c r="F855" s="4"/>
      <c r="G855" s="4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4"/>
      <c r="F856" s="4"/>
      <c r="G856" s="4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4"/>
      <c r="F857" s="4"/>
      <c r="G857" s="4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4"/>
      <c r="F858" s="4"/>
      <c r="G858" s="4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4"/>
      <c r="F859" s="4"/>
      <c r="G859" s="4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4"/>
      <c r="F860" s="4"/>
      <c r="G860" s="4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4"/>
      <c r="F861" s="4"/>
      <c r="G861" s="4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4"/>
      <c r="F862" s="4"/>
      <c r="G862" s="4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4"/>
      <c r="F863" s="4"/>
      <c r="G863" s="4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4"/>
      <c r="F864" s="4"/>
      <c r="G864" s="4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4"/>
      <c r="F865" s="4"/>
      <c r="G865" s="4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4"/>
      <c r="F866" s="4"/>
      <c r="G866" s="4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4"/>
      <c r="F867" s="4"/>
      <c r="G867" s="4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4"/>
      <c r="F868" s="4"/>
      <c r="G868" s="4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4"/>
      <c r="F869" s="4"/>
      <c r="G869" s="4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4"/>
      <c r="F870" s="4"/>
      <c r="G870" s="4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4"/>
      <c r="F871" s="4"/>
      <c r="G871" s="4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4"/>
      <c r="F872" s="4"/>
      <c r="G872" s="4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4"/>
      <c r="F873" s="4"/>
      <c r="G873" s="4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4"/>
      <c r="F874" s="4"/>
      <c r="G874" s="4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4"/>
      <c r="F875" s="4"/>
      <c r="G875" s="4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4"/>
      <c r="F876" s="4"/>
      <c r="G876" s="4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4"/>
      <c r="F877" s="4"/>
      <c r="G877" s="4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4"/>
      <c r="F878" s="4"/>
      <c r="G878" s="4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4"/>
      <c r="F879" s="4"/>
      <c r="G879" s="4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4"/>
      <c r="F880" s="4"/>
      <c r="G880" s="4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4"/>
      <c r="F881" s="4"/>
      <c r="G881" s="4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4"/>
      <c r="F882" s="4"/>
      <c r="G882" s="4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4"/>
      <c r="F883" s="4"/>
      <c r="G883" s="4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4"/>
      <c r="F884" s="4"/>
      <c r="G884" s="4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4"/>
      <c r="F885" s="4"/>
      <c r="G885" s="4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4"/>
      <c r="F886" s="4"/>
      <c r="G886" s="4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4"/>
      <c r="F887" s="4"/>
      <c r="G887" s="4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4"/>
      <c r="F888" s="4"/>
      <c r="G888" s="4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4"/>
      <c r="F889" s="4"/>
      <c r="G889" s="4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4"/>
      <c r="F890" s="4"/>
      <c r="G890" s="4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4"/>
      <c r="F891" s="4"/>
      <c r="G891" s="4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4"/>
      <c r="F892" s="4"/>
      <c r="G892" s="4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4"/>
      <c r="F893" s="4"/>
      <c r="G893" s="4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4"/>
      <c r="F894" s="4"/>
      <c r="G894" s="4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4"/>
      <c r="F895" s="4"/>
      <c r="G895" s="4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4"/>
      <c r="F896" s="4"/>
      <c r="G896" s="4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4"/>
      <c r="F897" s="4"/>
      <c r="G897" s="4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4"/>
      <c r="F898" s="4"/>
      <c r="G898" s="4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4"/>
      <c r="F899" s="4"/>
      <c r="G899" s="4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4"/>
      <c r="F900" s="4"/>
      <c r="G900" s="4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4"/>
      <c r="F901" s="4"/>
      <c r="G901" s="4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4"/>
      <c r="F902" s="4"/>
      <c r="G902" s="4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4"/>
      <c r="F903" s="4"/>
      <c r="G903" s="4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4"/>
      <c r="F904" s="4"/>
      <c r="G904" s="4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4"/>
      <c r="F905" s="4"/>
      <c r="G905" s="4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4"/>
      <c r="F906" s="4"/>
      <c r="G906" s="4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4"/>
      <c r="F907" s="4"/>
      <c r="G907" s="4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4"/>
      <c r="F908" s="4"/>
      <c r="G908" s="4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4"/>
      <c r="F909" s="4"/>
      <c r="G909" s="4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4"/>
      <c r="F910" s="4"/>
      <c r="G910" s="4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4"/>
      <c r="F911" s="4"/>
      <c r="G911" s="4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4"/>
      <c r="F912" s="4"/>
      <c r="G912" s="4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4"/>
      <c r="F913" s="4"/>
      <c r="G913" s="4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4"/>
      <c r="F914" s="4"/>
      <c r="G914" s="4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4"/>
      <c r="F915" s="4"/>
      <c r="G915" s="4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4"/>
      <c r="F916" s="4"/>
      <c r="G916" s="4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4"/>
      <c r="F917" s="4"/>
      <c r="G917" s="4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4"/>
      <c r="F918" s="4"/>
      <c r="G918" s="4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4"/>
      <c r="F919" s="4"/>
      <c r="G919" s="4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4"/>
      <c r="F920" s="4"/>
      <c r="G920" s="4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4"/>
      <c r="F921" s="4"/>
      <c r="G921" s="4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4"/>
      <c r="F922" s="4"/>
      <c r="G922" s="4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4"/>
      <c r="F923" s="4"/>
      <c r="G923" s="4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4"/>
      <c r="F924" s="4"/>
      <c r="G924" s="4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4"/>
      <c r="F925" s="4"/>
      <c r="G925" s="4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4"/>
      <c r="F926" s="4"/>
      <c r="G926" s="4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4"/>
      <c r="F927" s="4"/>
      <c r="G927" s="4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4"/>
      <c r="F928" s="4"/>
      <c r="G928" s="4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4"/>
      <c r="F929" s="4"/>
      <c r="G929" s="4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4"/>
      <c r="F930" s="4"/>
      <c r="G930" s="4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4"/>
      <c r="F931" s="4"/>
      <c r="G931" s="4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4"/>
      <c r="F932" s="4"/>
      <c r="G932" s="4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4"/>
      <c r="F933" s="4"/>
      <c r="G933" s="4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4"/>
      <c r="F934" s="4"/>
      <c r="G934" s="4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4"/>
      <c r="F935" s="4"/>
      <c r="G935" s="4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4"/>
      <c r="F936" s="4"/>
      <c r="G936" s="4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4"/>
      <c r="F937" s="4"/>
      <c r="G937" s="4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4"/>
      <c r="F938" s="4"/>
      <c r="G938" s="4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4"/>
      <c r="F939" s="4"/>
      <c r="G939" s="4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4"/>
      <c r="F940" s="4"/>
      <c r="G940" s="4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4"/>
      <c r="F941" s="4"/>
      <c r="G941" s="4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4"/>
      <c r="F942" s="4"/>
      <c r="G942" s="4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4"/>
      <c r="F943" s="4"/>
      <c r="G943" s="4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4"/>
      <c r="F944" s="4"/>
      <c r="G944" s="4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4"/>
      <c r="F945" s="4"/>
      <c r="G945" s="4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4"/>
      <c r="F946" s="4"/>
      <c r="G946" s="4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4"/>
      <c r="F947" s="4"/>
      <c r="G947" s="4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4"/>
      <c r="F948" s="4"/>
      <c r="G948" s="4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4"/>
      <c r="F949" s="4"/>
      <c r="G949" s="4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4"/>
      <c r="F950" s="4"/>
      <c r="G950" s="4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4"/>
      <c r="F951" s="4"/>
      <c r="G951" s="4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4"/>
      <c r="F952" s="4"/>
      <c r="G952" s="4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4"/>
      <c r="F953" s="4"/>
      <c r="G953" s="4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4"/>
      <c r="F954" s="4"/>
      <c r="G954" s="4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4"/>
      <c r="F955" s="4"/>
      <c r="G955" s="4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4"/>
      <c r="F956" s="4"/>
      <c r="G956" s="4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4"/>
      <c r="F957" s="4"/>
      <c r="G957" s="4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4"/>
      <c r="F958" s="4"/>
      <c r="G958" s="4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4"/>
      <c r="F959" s="4"/>
      <c r="G959" s="4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4"/>
      <c r="F960" s="4"/>
      <c r="G960" s="4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4"/>
      <c r="F961" s="4"/>
      <c r="G961" s="4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4"/>
      <c r="F962" s="4"/>
      <c r="G962" s="4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4"/>
      <c r="F963" s="4"/>
      <c r="G963" s="4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4"/>
      <c r="F964" s="4"/>
      <c r="G964" s="4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4"/>
      <c r="F965" s="4"/>
      <c r="G965" s="4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4"/>
      <c r="F966" s="4"/>
      <c r="G966" s="4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4"/>
      <c r="F967" s="4"/>
      <c r="G967" s="4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4"/>
      <c r="F968" s="4"/>
      <c r="G968" s="4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4"/>
      <c r="F969" s="4"/>
      <c r="G969" s="4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4"/>
      <c r="F970" s="4"/>
      <c r="G970" s="4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4"/>
      <c r="F971" s="4"/>
      <c r="G971" s="4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4"/>
      <c r="F972" s="4"/>
      <c r="G972" s="4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4"/>
      <c r="F973" s="4"/>
      <c r="G973" s="4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4"/>
      <c r="F974" s="4"/>
      <c r="G974" s="4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4"/>
      <c r="F975" s="4"/>
      <c r="G975" s="4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4"/>
      <c r="F976" s="4"/>
      <c r="G976" s="4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4"/>
      <c r="F977" s="4"/>
      <c r="G977" s="4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4"/>
      <c r="F978" s="4"/>
      <c r="G978" s="4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4"/>
      <c r="F979" s="4"/>
      <c r="G979" s="4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4"/>
      <c r="F980" s="4"/>
      <c r="G980" s="4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4"/>
      <c r="F981" s="4"/>
      <c r="G981" s="4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4"/>
      <c r="F982" s="4"/>
      <c r="G982" s="4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4"/>
      <c r="F983" s="4"/>
      <c r="G983" s="4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4"/>
      <c r="F984" s="4"/>
      <c r="G984" s="4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4"/>
      <c r="F985" s="4"/>
      <c r="G985" s="4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4"/>
      <c r="F986" s="4"/>
      <c r="G986" s="4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4"/>
      <c r="F987" s="4"/>
      <c r="G987" s="4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4"/>
      <c r="F988" s="4"/>
      <c r="G988" s="4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4"/>
      <c r="F989" s="4"/>
      <c r="G989" s="4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4"/>
      <c r="F990" s="4"/>
      <c r="G990" s="4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4"/>
      <c r="F991" s="4"/>
      <c r="G991" s="4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4"/>
      <c r="F992" s="4"/>
      <c r="G992" s="4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4"/>
      <c r="F993" s="4"/>
      <c r="G993" s="4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4"/>
      <c r="F994" s="4"/>
      <c r="G994" s="4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4"/>
      <c r="F995" s="4"/>
      <c r="G995" s="4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4"/>
      <c r="F996" s="4"/>
      <c r="G996" s="4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4"/>
      <c r="F997" s="4"/>
      <c r="G997" s="4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4"/>
      <c r="F998" s="4"/>
      <c r="G998" s="4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4"/>
      <c r="F999" s="4"/>
      <c r="G999" s="4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4"/>
      <c r="F1000" s="4"/>
      <c r="G1000" s="4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5703125" defaultRowHeight="15" customHeight="1" x14ac:dyDescent="0"/>
  <cols>
    <col min="1" max="1" width="3.28515625" customWidth="1"/>
    <col min="2" max="2" width="2.28515625" customWidth="1"/>
    <col min="3" max="3" width="5" customWidth="1"/>
    <col min="4" max="4" width="2.85546875" customWidth="1"/>
    <col min="5" max="26" width="7.5703125" customWidth="1"/>
  </cols>
  <sheetData>
    <row r="1" spans="1:26" ht="18">
      <c r="A1" s="5"/>
      <c r="B1" s="5"/>
      <c r="C1" s="8" t="s">
        <v>2</v>
      </c>
      <c r="D1" s="5"/>
      <c r="E1" s="5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2"/>
      <c r="B4" s="2"/>
      <c r="C4" s="2"/>
      <c r="D4" s="2"/>
      <c r="E4" s="2"/>
      <c r="F4" s="2"/>
      <c r="G4" s="2"/>
      <c r="H4" s="2"/>
      <c r="I4" s="2"/>
      <c r="J4" s="14" t="s">
        <v>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2"/>
      <c r="B6" s="2"/>
      <c r="C6" s="15" t="s">
        <v>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2"/>
      <c r="B7" s="2"/>
      <c r="C7" s="2" t="s">
        <v>9</v>
      </c>
      <c r="D7" s="2"/>
      <c r="E7" s="2"/>
      <c r="F7" s="2"/>
      <c r="G7" s="2"/>
      <c r="H7" s="2"/>
      <c r="I7" s="2"/>
      <c r="J7" s="2">
        <v>3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2"/>
      <c r="B8" s="2"/>
      <c r="C8" s="2" t="s">
        <v>10</v>
      </c>
      <c r="D8" s="2"/>
      <c r="E8" s="2"/>
      <c r="F8" s="2"/>
      <c r="G8" s="2"/>
      <c r="H8" s="2"/>
      <c r="I8" s="2"/>
      <c r="J8" s="2">
        <f>+J7</f>
        <v>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2"/>
      <c r="B10" s="2"/>
      <c r="C10" s="15" t="s">
        <v>0</v>
      </c>
      <c r="D10" s="2"/>
      <c r="E10" s="2"/>
      <c r="F10" s="2"/>
      <c r="G10" s="2"/>
      <c r="H10" s="2"/>
      <c r="I10" s="2"/>
      <c r="J10" s="2">
        <f>+J8+1</f>
        <v>4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"/>
      <c r="B12" s="2"/>
      <c r="C12" s="15" t="s">
        <v>11</v>
      </c>
      <c r="D12" s="2"/>
      <c r="E12" s="2"/>
      <c r="F12" s="2"/>
      <c r="G12" s="2"/>
      <c r="H12" s="2"/>
      <c r="I12" s="2"/>
      <c r="J12" s="2">
        <f>+J10+1</f>
        <v>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2"/>
      <c r="B14" s="2"/>
      <c r="C14" s="15" t="str">
        <f>+Noterr!C1</f>
        <v>Afdelingsresultater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2"/>
      <c r="B15" s="2"/>
      <c r="C15" s="2">
        <f>+Noterr!A5</f>
        <v>1</v>
      </c>
      <c r="D15" s="2"/>
      <c r="E15" s="2" t="str">
        <f>+Noterr!C5</f>
        <v>Fællesindtægter og omkostninger</v>
      </c>
      <c r="F15" s="2"/>
      <c r="G15" s="2"/>
      <c r="H15" s="2"/>
      <c r="I15" s="2"/>
      <c r="J15" s="2">
        <f>+J12+1</f>
        <v>6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2"/>
      <c r="B16" s="2"/>
      <c r="C16" s="2">
        <f>+Noterr!A45</f>
        <v>2</v>
      </c>
      <c r="D16" s="2"/>
      <c r="E16" s="2" t="str">
        <f>+Noterr!C45</f>
        <v>Motionscenter</v>
      </c>
      <c r="F16" s="2"/>
      <c r="G16" s="2"/>
      <c r="H16" s="2"/>
      <c r="I16" s="2"/>
      <c r="J16" s="2">
        <f t="shared" ref="J16:J20" si="0">+J15+1</f>
        <v>7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2"/>
      <c r="B17" s="2"/>
      <c r="C17" s="2">
        <f>+Noterr!A78</f>
        <v>3</v>
      </c>
      <c r="D17" s="2"/>
      <c r="E17" s="2" t="str">
        <f>+Noterr!C78</f>
        <v>Gymnasitk</v>
      </c>
      <c r="F17" s="2"/>
      <c r="G17" s="2"/>
      <c r="H17" s="2"/>
      <c r="I17" s="2"/>
      <c r="J17" s="2">
        <f t="shared" si="0"/>
        <v>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2"/>
      <c r="B18" s="2"/>
      <c r="C18" s="2">
        <f>+Noterr!A111</f>
        <v>4</v>
      </c>
      <c r="D18" s="2"/>
      <c r="E18" s="2" t="str">
        <f>+Noterr!C111</f>
        <v>Badminton</v>
      </c>
      <c r="F18" s="2"/>
      <c r="G18" s="2"/>
      <c r="H18" s="2"/>
      <c r="I18" s="2"/>
      <c r="J18" s="2">
        <f t="shared" si="0"/>
        <v>9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2"/>
      <c r="B19" s="2"/>
      <c r="C19" s="2">
        <f>+Noterr!A158</f>
        <v>5</v>
      </c>
      <c r="D19" s="2"/>
      <c r="E19" s="2" t="str">
        <f>+Noterr!C158</f>
        <v>Tennis</v>
      </c>
      <c r="F19" s="2"/>
      <c r="G19" s="2"/>
      <c r="H19" s="2"/>
      <c r="I19" s="2"/>
      <c r="J19" s="2">
        <f t="shared" si="0"/>
        <v>10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2"/>
      <c r="B20" s="2"/>
      <c r="C20" s="2">
        <f>+Noterr!A188</f>
        <v>6</v>
      </c>
      <c r="D20" s="2"/>
      <c r="E20" s="2" t="str">
        <f>+Noterr!C188</f>
        <v>Bordtennis</v>
      </c>
      <c r="F20" s="2"/>
      <c r="G20" s="2"/>
      <c r="H20" s="2"/>
      <c r="I20" s="2"/>
      <c r="J20" s="2">
        <f t="shared" si="0"/>
        <v>11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>
        <f>+Noterr!A213</f>
        <v>7</v>
      </c>
      <c r="D21" s="2"/>
      <c r="E21" s="2" t="str">
        <f>+Noterr!C213</f>
        <v>Volleyball</v>
      </c>
      <c r="F21" s="2"/>
      <c r="G21" s="2"/>
      <c r="H21" s="2"/>
      <c r="I21" s="2"/>
      <c r="J21" s="2">
        <f>+J20</f>
        <v>11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>
        <f>+Noterr!A259</f>
        <v>8</v>
      </c>
      <c r="D22" s="2"/>
      <c r="E22" s="2" t="str">
        <f>+Noterr!C259</f>
        <v>Krocket</v>
      </c>
      <c r="F22" s="2"/>
      <c r="G22" s="2"/>
      <c r="H22" s="2"/>
      <c r="I22" s="2"/>
      <c r="J22" s="2">
        <f>+J21+1</f>
        <v>12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>
        <f>+Noterr!A281</f>
        <v>9</v>
      </c>
      <c r="D23" s="2"/>
      <c r="E23" s="2" t="str">
        <f>+Noterr!C281</f>
        <v>Torsdagsmotion</v>
      </c>
      <c r="F23" s="2"/>
      <c r="G23" s="2"/>
      <c r="H23" s="2"/>
      <c r="I23" s="2"/>
      <c r="J23" s="2">
        <f>+J22</f>
        <v>12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>
        <f>+Noterr!A298</f>
        <v>10</v>
      </c>
      <c r="D24" s="2"/>
      <c r="E24" s="2" t="str">
        <f>+Noterr!C298</f>
        <v>Bevæg dig for sjov</v>
      </c>
      <c r="F24" s="2"/>
      <c r="G24" s="2"/>
      <c r="H24" s="2"/>
      <c r="I24" s="2"/>
      <c r="J24" s="2">
        <f>+J23+1</f>
        <v>13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>
        <f>+Noterr!A317</f>
        <v>11</v>
      </c>
      <c r="D25" s="2"/>
      <c r="E25" s="2" t="str">
        <f>+Noterr!C317</f>
        <v>Skydning</v>
      </c>
      <c r="F25" s="2"/>
      <c r="G25" s="2"/>
      <c r="H25" s="2"/>
      <c r="I25" s="2"/>
      <c r="J25" s="2">
        <f>+J24</f>
        <v>13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15" t="s">
        <v>21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hidden="1" customHeight="1">
      <c r="A29" s="2"/>
      <c r="B29" s="2"/>
      <c r="C29" s="2">
        <f>+Noterb!A6</f>
        <v>12</v>
      </c>
      <c r="D29" s="2"/>
      <c r="E29" s="2" t="str">
        <f>+Noterb!C6</f>
        <v xml:space="preserve">Indretning af fitnesslokale </v>
      </c>
      <c r="F29" s="2"/>
      <c r="G29" s="2"/>
      <c r="H29" s="2"/>
      <c r="I29" s="2"/>
      <c r="J29" s="2">
        <f>+J25+1</f>
        <v>14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>
        <f>+Noterb!A19</f>
        <v>12</v>
      </c>
      <c r="D30" s="2"/>
      <c r="E30" s="2" t="str">
        <f>+Noterb!C19</f>
        <v>Maskiner fitness</v>
      </c>
      <c r="F30" s="2"/>
      <c r="G30" s="2"/>
      <c r="H30" s="2"/>
      <c r="I30" s="2"/>
      <c r="J30" s="2">
        <f t="shared" ref="J30:J32" si="1">+J29</f>
        <v>14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>
        <f>+Noterb!A32</f>
        <v>13</v>
      </c>
      <c r="D31" s="2"/>
      <c r="E31" s="2" t="str">
        <f>+Noterb!C32</f>
        <v>Nøgler</v>
      </c>
      <c r="F31" s="2"/>
      <c r="G31" s="2"/>
      <c r="H31" s="2"/>
      <c r="I31" s="2"/>
      <c r="J31" s="2">
        <f t="shared" si="1"/>
        <v>14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>
        <f>+Noterb!A45</f>
        <v>14</v>
      </c>
      <c r="D32" s="2"/>
      <c r="E32" s="2" t="str">
        <f>+Noterb!C45</f>
        <v>Spinningcykler</v>
      </c>
      <c r="F32" s="2"/>
      <c r="G32" s="2"/>
      <c r="H32" s="2"/>
      <c r="I32" s="2"/>
      <c r="J32" s="2">
        <f t="shared" si="1"/>
        <v>14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1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1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15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15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15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5" t="s">
        <v>7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15" t="s">
        <v>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0"/>
      <c r="B45" s="10"/>
      <c r="C45" s="10" t="s">
        <v>23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>
      <c r="A46" s="10"/>
      <c r="B46" s="10"/>
      <c r="C46" s="10" t="s">
        <v>24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>
      <c r="A48" s="10"/>
      <c r="B48" s="10"/>
      <c r="C48" s="10" t="s">
        <v>25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>
      <c r="A49" s="10"/>
      <c r="B49" s="10"/>
      <c r="C49" s="10" t="s">
        <v>26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>
      <c r="A50" s="10"/>
      <c r="B50" s="10"/>
      <c r="C50" s="10" t="s">
        <v>27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>
      <c r="A52" s="10"/>
      <c r="B52" s="10"/>
      <c r="C52" s="10" t="s">
        <v>28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>
      <c r="A54" s="10"/>
      <c r="B54" s="10"/>
      <c r="C54" s="10" t="s">
        <v>29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>
      <c r="A58" s="10"/>
      <c r="B58" s="10"/>
      <c r="C58" s="10" t="s">
        <v>30</v>
      </c>
      <c r="D58" s="10"/>
      <c r="E58" s="10"/>
      <c r="F58" s="10"/>
      <c r="G58" s="10" t="s">
        <v>31</v>
      </c>
      <c r="H58" s="10"/>
      <c r="I58" s="10"/>
      <c r="J58" s="10" t="s">
        <v>32</v>
      </c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>
      <c r="A62" s="10"/>
      <c r="B62" s="10"/>
      <c r="C62" s="2" t="s">
        <v>34</v>
      </c>
      <c r="D62" s="10"/>
      <c r="E62" s="10"/>
      <c r="F62" s="10"/>
      <c r="G62" s="10" t="s">
        <v>35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>
      <c r="C67" s="15" t="s">
        <v>10</v>
      </c>
      <c r="D67" s="2"/>
      <c r="E67" s="2"/>
      <c r="F67" s="2"/>
      <c r="G67" s="2"/>
      <c r="H67" s="2"/>
      <c r="I67" s="2"/>
      <c r="J67" s="2"/>
    </row>
    <row r="68" spans="1:26" ht="15.75" customHeight="1">
      <c r="C68" s="2"/>
      <c r="D68" s="2"/>
      <c r="E68" s="2"/>
      <c r="F68" s="2"/>
      <c r="G68" s="2"/>
      <c r="H68" s="2"/>
      <c r="I68" s="2"/>
      <c r="J68" s="2"/>
    </row>
    <row r="69" spans="1:26" ht="15.75" customHeight="1">
      <c r="C69" s="2" t="s">
        <v>37</v>
      </c>
      <c r="D69" s="2"/>
      <c r="E69" s="2"/>
      <c r="F69" s="2"/>
      <c r="G69" s="2"/>
      <c r="H69" s="2"/>
      <c r="I69" s="2"/>
      <c r="J69" s="2"/>
    </row>
    <row r="70" spans="1:26" ht="15.75" customHeight="1">
      <c r="C70" s="2" t="s">
        <v>38</v>
      </c>
      <c r="D70" s="2"/>
      <c r="E70" s="2"/>
      <c r="F70" s="2"/>
      <c r="G70" s="2"/>
      <c r="H70" s="2"/>
      <c r="I70" s="2"/>
      <c r="J70" s="2"/>
    </row>
    <row r="71" spans="1:26" ht="15.75" customHeight="1">
      <c r="C71" s="2"/>
      <c r="D71" s="2"/>
      <c r="E71" s="2"/>
      <c r="F71" s="2"/>
      <c r="G71" s="2"/>
      <c r="H71" s="2"/>
      <c r="I71" s="2"/>
      <c r="J71" s="2"/>
    </row>
    <row r="72" spans="1:26" ht="15.75" customHeight="1">
      <c r="C72" s="2" t="s">
        <v>39</v>
      </c>
      <c r="D72" s="2"/>
      <c r="E72" s="2"/>
      <c r="F72" s="2"/>
      <c r="G72" s="2"/>
      <c r="H72" s="2"/>
      <c r="I72" s="2"/>
      <c r="J72" s="2"/>
    </row>
    <row r="73" spans="1:26" ht="15.75" customHeight="1">
      <c r="C73" s="2"/>
      <c r="D73" s="2"/>
      <c r="E73" s="2"/>
      <c r="F73" s="2"/>
      <c r="G73" s="2"/>
      <c r="H73" s="2"/>
      <c r="I73" s="2"/>
      <c r="J73" s="2"/>
    </row>
    <row r="74" spans="1:26" ht="15.75" customHeight="1">
      <c r="C74" s="2"/>
      <c r="D74" s="2"/>
      <c r="E74" s="2"/>
      <c r="F74" s="2"/>
      <c r="G74" s="2"/>
      <c r="H74" s="2"/>
      <c r="I74" s="2"/>
      <c r="J74" s="2"/>
    </row>
    <row r="75" spans="1:26" ht="15.75" customHeight="1">
      <c r="C75" s="2"/>
      <c r="D75" s="2"/>
      <c r="E75" s="2"/>
      <c r="F75" s="2"/>
      <c r="G75" s="2"/>
      <c r="H75" s="2"/>
      <c r="I75" s="2"/>
      <c r="J75" s="2"/>
    </row>
    <row r="76" spans="1:26" ht="15.75" customHeight="1">
      <c r="C76" s="2" t="s">
        <v>40</v>
      </c>
      <c r="D76" s="2"/>
      <c r="E76" s="2"/>
      <c r="F76" s="2"/>
      <c r="G76" s="2" t="s">
        <v>41</v>
      </c>
      <c r="H76" s="2"/>
      <c r="I76" s="2"/>
      <c r="J76" s="2"/>
    </row>
    <row r="77" spans="1:26" ht="15.75" customHeight="1">
      <c r="C77" s="2"/>
      <c r="D77" s="2"/>
      <c r="E77" s="2"/>
      <c r="F77" s="2"/>
      <c r="G77" s="2"/>
      <c r="H77" s="2"/>
      <c r="I77" s="2"/>
      <c r="J77" s="2"/>
    </row>
    <row r="78" spans="1:26" ht="15.75" customHeight="1">
      <c r="C78" s="2"/>
      <c r="D78" s="2"/>
      <c r="E78" s="2"/>
      <c r="F78" s="2"/>
      <c r="G78" s="2"/>
      <c r="H78" s="2"/>
      <c r="I78" s="2"/>
      <c r="J78" s="2"/>
    </row>
    <row r="79" spans="1:26" ht="15.75" customHeight="1">
      <c r="C79" s="2"/>
      <c r="D79" s="2"/>
      <c r="E79" s="2"/>
      <c r="F79" s="2"/>
      <c r="G79" s="2"/>
      <c r="H79" s="2"/>
      <c r="I79" s="2"/>
      <c r="J79" s="2"/>
    </row>
    <row r="80" spans="1:26" ht="15.75" customHeight="1">
      <c r="C80" s="2"/>
      <c r="D80" s="2"/>
      <c r="E80" s="2"/>
      <c r="F80" s="2"/>
      <c r="G80" s="2"/>
      <c r="H80" s="2"/>
      <c r="I80" s="2"/>
      <c r="J80" s="2"/>
    </row>
    <row r="81" spans="3:10" ht="15.75" customHeight="1">
      <c r="C81" s="15" t="s">
        <v>44</v>
      </c>
      <c r="D81" s="2"/>
      <c r="E81" s="2"/>
      <c r="F81" s="2"/>
      <c r="G81" s="2"/>
      <c r="H81" s="2"/>
      <c r="I81" s="2"/>
      <c r="J81" s="2"/>
    </row>
    <row r="82" spans="3:10" ht="15.75" customHeight="1">
      <c r="C82" s="2"/>
      <c r="D82" s="2"/>
      <c r="E82" s="2"/>
      <c r="F82" s="2"/>
      <c r="G82" s="2"/>
      <c r="H82" s="2"/>
      <c r="I82" s="2"/>
      <c r="J82" s="2"/>
    </row>
    <row r="83" spans="3:10" ht="15.75" customHeight="1">
      <c r="C83" s="2" t="s">
        <v>45</v>
      </c>
      <c r="D83" s="2"/>
      <c r="E83" s="2"/>
      <c r="F83" s="2"/>
      <c r="G83" s="2"/>
      <c r="H83" s="2"/>
      <c r="I83" s="2"/>
      <c r="J83" s="2"/>
    </row>
    <row r="84" spans="3:10" ht="15.75" customHeight="1">
      <c r="C84" s="2" t="s">
        <v>46</v>
      </c>
      <c r="D84" s="2"/>
      <c r="E84" s="2"/>
      <c r="F84" s="2"/>
      <c r="G84" s="2"/>
      <c r="H84" s="2"/>
      <c r="I84" s="2"/>
      <c r="J84" s="2"/>
    </row>
    <row r="85" spans="3:10" ht="15.75" customHeight="1">
      <c r="C85" s="2"/>
      <c r="D85" s="2"/>
      <c r="E85" s="2"/>
      <c r="F85" s="2"/>
      <c r="G85" s="2"/>
      <c r="H85" s="2"/>
      <c r="I85" s="2"/>
      <c r="J85" s="2"/>
    </row>
    <row r="86" spans="3:10" ht="15.75" customHeight="1">
      <c r="C86" s="2"/>
      <c r="D86" s="2"/>
      <c r="E86" s="2"/>
      <c r="F86" s="2"/>
      <c r="G86" s="2"/>
      <c r="H86" s="2"/>
      <c r="I86" s="2"/>
      <c r="J86" s="2"/>
    </row>
    <row r="87" spans="3:10" ht="15.75" customHeight="1">
      <c r="C87" s="2"/>
      <c r="D87" s="2"/>
      <c r="E87" s="2"/>
      <c r="F87" s="2"/>
      <c r="G87" s="2"/>
      <c r="H87" s="2"/>
      <c r="I87" s="2"/>
      <c r="J87" s="2"/>
    </row>
    <row r="88" spans="3:10" ht="15.75" customHeight="1">
      <c r="C88" s="2" t="s">
        <v>48</v>
      </c>
      <c r="D88" s="2"/>
      <c r="E88" s="2"/>
      <c r="F88" s="2"/>
      <c r="G88" s="2"/>
      <c r="H88" s="2"/>
      <c r="I88" s="2"/>
      <c r="J88" s="2"/>
    </row>
    <row r="89" spans="3:10" ht="15.75" customHeight="1">
      <c r="C89" s="2"/>
      <c r="D89" s="2"/>
      <c r="E89" s="2"/>
      <c r="F89" s="2"/>
      <c r="G89" s="2"/>
      <c r="H89" s="2"/>
      <c r="I89" s="2"/>
      <c r="J89" s="2"/>
    </row>
    <row r="90" spans="3:10" ht="15.75" customHeight="1">
      <c r="C90" s="2"/>
      <c r="D90" s="2"/>
      <c r="E90" s="2"/>
      <c r="F90" s="2"/>
      <c r="G90" s="2"/>
      <c r="H90" s="2"/>
      <c r="I90" s="2"/>
      <c r="J90" s="2"/>
    </row>
    <row r="91" spans="3:10" ht="15.75" customHeight="1">
      <c r="C91" s="2"/>
      <c r="D91" s="2"/>
      <c r="E91" s="2"/>
      <c r="F91" s="2"/>
      <c r="G91" s="2"/>
      <c r="H91" s="2"/>
      <c r="I91" s="2"/>
      <c r="J91" s="2"/>
    </row>
    <row r="92" spans="3:10" ht="15.75" customHeight="1">
      <c r="C92" s="2"/>
      <c r="D92" s="2"/>
      <c r="E92" s="2"/>
      <c r="F92" s="2"/>
      <c r="G92" s="2"/>
      <c r="H92" s="2"/>
      <c r="I92" s="2"/>
      <c r="J92" s="2"/>
    </row>
    <row r="93" spans="3:10" ht="15.75" customHeight="1"/>
    <row r="94" spans="3:10" ht="15.75" customHeight="1"/>
    <row r="95" spans="3:10" ht="15.75" customHeight="1"/>
    <row r="96" spans="3:10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0866141732283472" right="0.70866141732283472" top="0.74803149606299213" bottom="0.74803149606299213" header="0" footer="0"/>
  <pageSetup paperSize="9" orientation="portrait"/>
  <headerFooter>
    <oddFooter>&amp;R&amp;P</oddFooter>
  </headerFooter>
  <rowBreaks count="1" manualBreakCount="1">
    <brk id="40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2.5703125" defaultRowHeight="15" customHeight="1" x14ac:dyDescent="0"/>
  <cols>
    <col min="1" max="1" width="3.42578125" customWidth="1"/>
    <col min="2" max="2" width="1.7109375" customWidth="1"/>
    <col min="3" max="3" width="35.42578125" customWidth="1"/>
    <col min="4" max="4" width="10.42578125" hidden="1" customWidth="1"/>
    <col min="5" max="5" width="1.85546875" hidden="1" customWidth="1"/>
    <col min="6" max="6" width="11.140625" customWidth="1"/>
    <col min="7" max="7" width="2.42578125" customWidth="1"/>
    <col min="8" max="8" width="11" customWidth="1"/>
    <col min="9" max="9" width="2.42578125" customWidth="1"/>
    <col min="10" max="10" width="11" customWidth="1"/>
    <col min="11" max="11" width="2.42578125" hidden="1" customWidth="1"/>
    <col min="12" max="12" width="11.42578125" hidden="1" customWidth="1"/>
    <col min="13" max="13" width="1.85546875" hidden="1" customWidth="1"/>
    <col min="14" max="14" width="11.42578125" hidden="1" customWidth="1"/>
    <col min="15" max="15" width="2.28515625" hidden="1" customWidth="1"/>
    <col min="16" max="16" width="11.42578125" hidden="1" customWidth="1"/>
    <col min="17" max="17" width="1.85546875" hidden="1" customWidth="1"/>
    <col min="18" max="18" width="11.42578125" hidden="1" customWidth="1"/>
    <col min="19" max="19" width="1.85546875" hidden="1" customWidth="1"/>
    <col min="20" max="20" width="11.42578125" hidden="1" customWidth="1"/>
    <col min="21" max="21" width="3.5703125" hidden="1" customWidth="1"/>
    <col min="22" max="22" width="11.42578125" hidden="1" customWidth="1"/>
    <col min="23" max="23" width="7.5703125" customWidth="1"/>
    <col min="24" max="24" width="6.140625" customWidth="1"/>
    <col min="25" max="25" width="8" customWidth="1"/>
    <col min="26" max="26" width="7.5703125" customWidth="1"/>
  </cols>
  <sheetData>
    <row r="1" spans="1:26" ht="15.75" customHeight="1">
      <c r="A1" s="1"/>
      <c r="B1" s="1"/>
      <c r="C1" s="3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6"/>
      <c r="B2" s="6"/>
      <c r="C2" s="6"/>
      <c r="D2" s="6" t="s">
        <v>1</v>
      </c>
      <c r="E2" s="6"/>
      <c r="F2" s="7" t="str">
        <f>+Bogf.!W2</f>
        <v>Regnskab</v>
      </c>
      <c r="G2" s="6"/>
      <c r="H2" s="6" t="s">
        <v>3</v>
      </c>
      <c r="I2" s="6"/>
      <c r="J2" s="6" t="s">
        <v>3</v>
      </c>
      <c r="K2" s="6"/>
      <c r="L2" s="6" t="s">
        <v>3</v>
      </c>
      <c r="M2" s="6"/>
      <c r="N2" s="6" t="s">
        <v>3</v>
      </c>
      <c r="O2" s="6"/>
      <c r="P2" s="6" t="s">
        <v>3</v>
      </c>
      <c r="Q2" s="6"/>
      <c r="R2" s="6" t="s">
        <v>3</v>
      </c>
      <c r="S2" s="6"/>
      <c r="T2" s="6" t="s">
        <v>3</v>
      </c>
      <c r="U2" s="9"/>
      <c r="V2" s="6" t="s">
        <v>3</v>
      </c>
      <c r="W2" s="9"/>
      <c r="X2" s="10"/>
      <c r="Y2" s="10"/>
      <c r="Z2" s="10"/>
    </row>
    <row r="3" spans="1:26" ht="15.75" customHeight="1">
      <c r="A3" s="12"/>
      <c r="B3" s="12"/>
      <c r="C3" s="6"/>
      <c r="D3" s="13" t="s">
        <v>4</v>
      </c>
      <c r="E3" s="6"/>
      <c r="F3" s="13">
        <v>2018</v>
      </c>
      <c r="G3" s="6"/>
      <c r="H3" s="13">
        <v>2017</v>
      </c>
      <c r="I3" s="6"/>
      <c r="J3" s="13">
        <v>2016</v>
      </c>
      <c r="K3" s="6"/>
      <c r="L3" s="13">
        <v>2015</v>
      </c>
      <c r="M3" s="6"/>
      <c r="N3" s="13">
        <v>2014</v>
      </c>
      <c r="O3" s="6"/>
      <c r="P3" s="13">
        <f>+Bogf.!AG3</f>
        <v>2013</v>
      </c>
      <c r="Q3" s="6"/>
      <c r="R3" s="13">
        <v>2012</v>
      </c>
      <c r="S3" s="6"/>
      <c r="T3" s="13">
        <v>2011</v>
      </c>
      <c r="U3" s="9"/>
      <c r="V3" s="13">
        <v>2010</v>
      </c>
      <c r="W3" s="9"/>
      <c r="X3" s="10"/>
      <c r="Y3" s="10"/>
      <c r="Z3" s="10"/>
    </row>
    <row r="4" spans="1:26" ht="15.75" customHeight="1">
      <c r="A4" s="10"/>
      <c r="B4" s="10"/>
      <c r="C4" s="10"/>
      <c r="D4" s="10" t="s">
        <v>6</v>
      </c>
      <c r="E4" s="10"/>
      <c r="F4" s="10"/>
      <c r="G4" s="10"/>
      <c r="H4" s="10"/>
      <c r="I4" s="10"/>
      <c r="J4" s="10"/>
      <c r="K4" s="10"/>
      <c r="L4" s="10"/>
      <c r="M4" s="10"/>
      <c r="N4" s="10" t="s">
        <v>6</v>
      </c>
      <c r="O4" s="10"/>
      <c r="P4" s="10" t="s">
        <v>6</v>
      </c>
      <c r="Q4" s="10"/>
      <c r="R4" s="10" t="s">
        <v>6</v>
      </c>
      <c r="S4" s="10"/>
      <c r="T4" s="10"/>
      <c r="U4" s="9"/>
      <c r="V4" s="10"/>
      <c r="W4" s="9"/>
      <c r="X4" s="10"/>
      <c r="Y4" s="10"/>
      <c r="Z4" s="10"/>
    </row>
    <row r="5" spans="1:26" ht="15.75" customHeight="1">
      <c r="A5" s="10"/>
      <c r="B5" s="10"/>
      <c r="C5" s="10" t="s">
        <v>8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6"/>
      <c r="O5" s="10"/>
      <c r="P5" s="10"/>
      <c r="Q5" s="10"/>
      <c r="R5" s="10"/>
      <c r="S5" s="10"/>
      <c r="T5" s="10"/>
      <c r="U5" s="9"/>
      <c r="V5" s="10"/>
      <c r="W5" s="9"/>
      <c r="X5" s="10"/>
      <c r="Y5" s="10"/>
      <c r="Z5" s="10"/>
    </row>
    <row r="6" spans="1:26" ht="15.75" customHeight="1">
      <c r="A6" s="16"/>
      <c r="B6" s="16"/>
      <c r="C6" s="16" t="str">
        <f>+Bogf.!S402</f>
        <v>Kontingenter</v>
      </c>
      <c r="D6" s="16">
        <v>284850</v>
      </c>
      <c r="E6" s="16"/>
      <c r="F6" s="16">
        <f>-Bogf.!W402</f>
        <v>283187</v>
      </c>
      <c r="G6" s="16"/>
      <c r="H6" s="16">
        <v>288887.5</v>
      </c>
      <c r="I6" s="16"/>
      <c r="J6" s="16">
        <v>262289</v>
      </c>
      <c r="K6" s="16"/>
      <c r="L6" s="16">
        <v>261811</v>
      </c>
      <c r="M6" s="16"/>
      <c r="N6" s="16">
        <v>258810.5</v>
      </c>
      <c r="O6" s="16"/>
      <c r="P6" s="16">
        <f>-Bogf.!AG402</f>
        <v>266495</v>
      </c>
      <c r="Q6" s="16"/>
      <c r="R6" s="16">
        <v>266375.5</v>
      </c>
      <c r="S6" s="16"/>
      <c r="T6" s="16">
        <v>273406</v>
      </c>
      <c r="U6" s="9"/>
      <c r="V6" s="16">
        <v>267923</v>
      </c>
      <c r="W6" s="9"/>
      <c r="X6" s="10"/>
      <c r="Y6" s="10"/>
      <c r="Z6" s="10"/>
    </row>
    <row r="7" spans="1:26" ht="15.75" customHeight="1">
      <c r="A7" s="16"/>
      <c r="B7" s="16"/>
      <c r="C7" s="16" t="str">
        <f>+Bogf.!S403</f>
        <v>Tilskud kommunen</v>
      </c>
      <c r="D7" s="16">
        <v>24274</v>
      </c>
      <c r="E7" s="16"/>
      <c r="F7" s="16">
        <f>-Bogf.!W403</f>
        <v>38007</v>
      </c>
      <c r="G7" s="16"/>
      <c r="H7" s="16">
        <v>33863</v>
      </c>
      <c r="I7" s="16"/>
      <c r="J7" s="16">
        <v>23920</v>
      </c>
      <c r="K7" s="16"/>
      <c r="L7" s="16">
        <v>24274</v>
      </c>
      <c r="M7" s="16"/>
      <c r="N7" s="16">
        <v>30785.25</v>
      </c>
      <c r="O7" s="16"/>
      <c r="P7" s="16">
        <f>-Bogf.!AG403</f>
        <v>38987</v>
      </c>
      <c r="Q7" s="16"/>
      <c r="R7" s="16">
        <v>24186</v>
      </c>
      <c r="S7" s="16"/>
      <c r="T7" s="16">
        <v>28329</v>
      </c>
      <c r="U7" s="9"/>
      <c r="V7" s="16">
        <v>26622</v>
      </c>
      <c r="W7" s="9"/>
      <c r="X7" s="10"/>
      <c r="Y7" s="10"/>
      <c r="Z7" s="10"/>
    </row>
    <row r="8" spans="1:26" ht="15.75" customHeight="1">
      <c r="A8" s="16"/>
      <c r="B8" s="16"/>
      <c r="C8" s="16" t="str">
        <f>+Bogf.!S404</f>
        <v>Lokaletilskud kommune</v>
      </c>
      <c r="D8" s="16"/>
      <c r="E8" s="16"/>
      <c r="F8" s="16">
        <f>-Bogf.!W404</f>
        <v>13034</v>
      </c>
      <c r="G8" s="16"/>
      <c r="H8" s="16">
        <v>23186</v>
      </c>
      <c r="I8" s="16"/>
      <c r="J8" s="16">
        <v>0</v>
      </c>
      <c r="K8" s="16"/>
      <c r="L8" s="16">
        <v>0</v>
      </c>
      <c r="M8" s="16"/>
      <c r="N8" s="16"/>
      <c r="O8" s="16"/>
      <c r="P8" s="16"/>
      <c r="Q8" s="16"/>
      <c r="R8" s="16"/>
      <c r="S8" s="16"/>
      <c r="T8" s="16"/>
      <c r="U8" s="9"/>
      <c r="V8" s="16"/>
      <c r="W8" s="9"/>
      <c r="X8" s="10"/>
      <c r="Y8" s="10"/>
      <c r="Z8" s="10"/>
    </row>
    <row r="9" spans="1:26" ht="15.75" customHeight="1">
      <c r="A9" s="16"/>
      <c r="B9" s="16"/>
      <c r="C9" s="16" t="str">
        <f>+Bogf.!S405</f>
        <v>Tilskud Egeskov Markedsforening</v>
      </c>
      <c r="D9" s="16">
        <v>0</v>
      </c>
      <c r="E9" s="16"/>
      <c r="F9" s="16">
        <f>-Bogf.!W405</f>
        <v>50000</v>
      </c>
      <c r="G9" s="16"/>
      <c r="H9" s="16">
        <v>0</v>
      </c>
      <c r="I9" s="16"/>
      <c r="J9" s="16">
        <v>50000</v>
      </c>
      <c r="K9" s="16"/>
      <c r="L9" s="16">
        <v>0</v>
      </c>
      <c r="M9" s="16"/>
      <c r="N9" s="16">
        <v>50000</v>
      </c>
      <c r="O9" s="16"/>
      <c r="P9" s="16">
        <f>-Bogf.!AG405</f>
        <v>112500</v>
      </c>
      <c r="Q9" s="16"/>
      <c r="R9" s="16">
        <v>0</v>
      </c>
      <c r="S9" s="16"/>
      <c r="T9" s="16">
        <v>75000</v>
      </c>
      <c r="U9" s="9"/>
      <c r="V9" s="16">
        <v>0</v>
      </c>
      <c r="W9" s="9"/>
      <c r="X9" s="10"/>
      <c r="Y9" s="10"/>
      <c r="Z9" s="10"/>
    </row>
    <row r="10" spans="1:26" ht="15.75" customHeight="1">
      <c r="A10" s="16"/>
      <c r="B10" s="16"/>
      <c r="C10" s="16" t="str">
        <f>+Bogf.!S406</f>
        <v>Tilskud andre</v>
      </c>
      <c r="D10" s="16">
        <v>61271.5</v>
      </c>
      <c r="E10" s="16"/>
      <c r="F10" s="16">
        <f>-Bogf.!W406</f>
        <v>38150</v>
      </c>
      <c r="G10" s="16"/>
      <c r="H10" s="16">
        <v>97620</v>
      </c>
      <c r="I10" s="16"/>
      <c r="J10" s="16">
        <v>86203</v>
      </c>
      <c r="K10" s="16"/>
      <c r="L10" s="16">
        <v>45271.5</v>
      </c>
      <c r="M10" s="16"/>
      <c r="N10" s="16">
        <v>66042.5</v>
      </c>
      <c r="O10" s="16"/>
      <c r="P10" s="16">
        <f>-Bogf.!AG406</f>
        <v>72385.5</v>
      </c>
      <c r="Q10" s="16"/>
      <c r="R10" s="16">
        <v>38908</v>
      </c>
      <c r="S10" s="16"/>
      <c r="T10" s="16">
        <v>73008</v>
      </c>
      <c r="U10" s="9"/>
      <c r="V10" s="16">
        <v>4800</v>
      </c>
      <c r="W10" s="9"/>
      <c r="X10" s="10"/>
      <c r="Y10" s="10"/>
      <c r="Z10" s="10"/>
    </row>
    <row r="11" spans="1:26" ht="15.75" customHeight="1">
      <c r="A11" s="16"/>
      <c r="B11" s="16"/>
      <c r="C11" s="16" t="str">
        <f>+Bogf.!S407</f>
        <v>Materialetilskud kommunen</v>
      </c>
      <c r="D11" s="16"/>
      <c r="E11" s="16"/>
      <c r="F11" s="16">
        <f>-Bogf.!W407</f>
        <v>5565.5</v>
      </c>
      <c r="G11" s="16"/>
      <c r="H11" s="16">
        <v>0</v>
      </c>
      <c r="I11" s="16"/>
      <c r="J11" s="16">
        <v>0</v>
      </c>
      <c r="K11" s="16"/>
      <c r="L11" s="16">
        <v>0</v>
      </c>
      <c r="M11" s="16"/>
      <c r="N11" s="16"/>
      <c r="O11" s="16"/>
      <c r="P11" s="16"/>
      <c r="Q11" s="16"/>
      <c r="R11" s="16"/>
      <c r="S11" s="16"/>
      <c r="T11" s="16"/>
      <c r="U11" s="9"/>
      <c r="V11" s="16"/>
      <c r="W11" s="9"/>
      <c r="X11" s="10"/>
      <c r="Y11" s="10"/>
      <c r="Z11" s="10"/>
    </row>
    <row r="12" spans="1:26" ht="15.75" customHeight="1">
      <c r="A12" s="16"/>
      <c r="B12" s="16"/>
      <c r="C12" s="16" t="str">
        <f>+Bogf.!S408</f>
        <v>Varesalg og andre indtægter</v>
      </c>
      <c r="D12" s="16">
        <v>35489.5</v>
      </c>
      <c r="E12" s="16"/>
      <c r="F12" s="16">
        <f>-Bogf.!W408</f>
        <v>59374.86</v>
      </c>
      <c r="G12" s="16"/>
      <c r="H12" s="16">
        <v>54424.31</v>
      </c>
      <c r="I12" s="16"/>
      <c r="J12" s="16">
        <v>69193</v>
      </c>
      <c r="K12" s="16"/>
      <c r="L12" s="16">
        <v>63963.37</v>
      </c>
      <c r="M12" s="16"/>
      <c r="N12" s="16">
        <v>32473.71</v>
      </c>
      <c r="O12" s="16"/>
      <c r="P12" s="16">
        <f>-Bogf.!AG408</f>
        <v>34342.71</v>
      </c>
      <c r="Q12" s="16"/>
      <c r="R12" s="16">
        <v>36916.97</v>
      </c>
      <c r="S12" s="16"/>
      <c r="T12" s="16">
        <v>31209.5</v>
      </c>
      <c r="U12" s="9"/>
      <c r="V12" s="16">
        <f>19657+8145+1433</f>
        <v>29235</v>
      </c>
      <c r="W12" s="9"/>
      <c r="X12" s="10"/>
      <c r="Y12" s="10"/>
      <c r="Z12" s="10"/>
    </row>
    <row r="13" spans="1:26" ht="15.75" customHeight="1">
      <c r="A13" s="16"/>
      <c r="B13" s="16"/>
      <c r="C13" s="16" t="str">
        <f>+Bogf.!S409</f>
        <v>Renter og udbytte af værdipapirer</v>
      </c>
      <c r="D13" s="16">
        <v>20140.39</v>
      </c>
      <c r="E13" s="16"/>
      <c r="F13" s="16">
        <f>-Bogf.!W409</f>
        <v>47098.8</v>
      </c>
      <c r="G13" s="16"/>
      <c r="H13" s="16">
        <v>33446.29</v>
      </c>
      <c r="I13" s="16"/>
      <c r="J13" s="16">
        <v>45677</v>
      </c>
      <c r="K13" s="16"/>
      <c r="L13" s="16">
        <v>32259.39</v>
      </c>
      <c r="M13" s="16"/>
      <c r="N13" s="16">
        <v>45389.48</v>
      </c>
      <c r="O13" s="16"/>
      <c r="P13" s="16">
        <f>-Bogf.!AG409</f>
        <v>25590.71</v>
      </c>
      <c r="Q13" s="16"/>
      <c r="R13" s="16">
        <v>51385.790000000008</v>
      </c>
      <c r="S13" s="16"/>
      <c r="T13" s="16">
        <v>12940.01</v>
      </c>
      <c r="U13" s="9"/>
      <c r="V13" s="16">
        <f>62517-V14</f>
        <v>15488</v>
      </c>
      <c r="W13" s="23"/>
      <c r="X13" s="10"/>
      <c r="Y13" s="10"/>
      <c r="Z13" s="10"/>
    </row>
    <row r="14" spans="1:26" ht="15.75" customHeight="1">
      <c r="A14" s="16"/>
      <c r="B14" s="16"/>
      <c r="C14" s="16" t="str">
        <f>+Bogf.!S410</f>
        <v>Kursregulering værdipapirer</v>
      </c>
      <c r="D14" s="16">
        <v>0</v>
      </c>
      <c r="E14" s="16"/>
      <c r="F14" s="16">
        <f>-Bogf.!W410</f>
        <v>51</v>
      </c>
      <c r="G14" s="16"/>
      <c r="H14" s="16">
        <v>5463.82</v>
      </c>
      <c r="I14" s="16"/>
      <c r="J14" s="16">
        <v>9986</v>
      </c>
      <c r="K14" s="16"/>
      <c r="L14" s="16">
        <v>10304.23</v>
      </c>
      <c r="M14" s="16"/>
      <c r="N14" s="16">
        <v>0</v>
      </c>
      <c r="O14" s="16"/>
      <c r="P14" s="16">
        <f>-Bogf.!AG410</f>
        <v>18016.439999999999</v>
      </c>
      <c r="Q14" s="16"/>
      <c r="R14" s="16">
        <v>0</v>
      </c>
      <c r="S14" s="16"/>
      <c r="T14" s="16">
        <v>0</v>
      </c>
      <c r="U14" s="9"/>
      <c r="V14" s="16">
        <v>47029</v>
      </c>
      <c r="W14" s="23"/>
      <c r="X14" s="10"/>
      <c r="Y14" s="10"/>
      <c r="Z14" s="10"/>
    </row>
    <row r="15" spans="1:26" ht="15.75" customHeight="1">
      <c r="A15" s="25"/>
      <c r="B15" s="25"/>
      <c r="C15" s="25" t="s">
        <v>17</v>
      </c>
      <c r="D15" s="26">
        <f>SUM(D6:D14)</f>
        <v>426025.39</v>
      </c>
      <c r="E15" s="25"/>
      <c r="F15" s="26">
        <f>SUM(F6:F14)</f>
        <v>534468.16</v>
      </c>
      <c r="G15" s="25"/>
      <c r="H15" s="26">
        <v>536890.91999999993</v>
      </c>
      <c r="I15" s="25"/>
      <c r="J15" s="26">
        <f>SUM(J6:J14)</f>
        <v>547268</v>
      </c>
      <c r="K15" s="25"/>
      <c r="L15" s="26">
        <v>437883.49</v>
      </c>
      <c r="M15" s="25"/>
      <c r="N15" s="26">
        <f>SUM(N6:N14)</f>
        <v>483501.44</v>
      </c>
      <c r="O15" s="25"/>
      <c r="P15" s="26">
        <f>SUM(P6:P14)</f>
        <v>568317.35999999987</v>
      </c>
      <c r="Q15" s="25"/>
      <c r="R15" s="26">
        <f>SUM(R6:R14)</f>
        <v>417772.26</v>
      </c>
      <c r="S15" s="25"/>
      <c r="T15" s="26">
        <f>SUM(T6:T14)</f>
        <v>493892.51</v>
      </c>
      <c r="U15" s="27"/>
      <c r="V15" s="26">
        <f>SUM(V6:V14)</f>
        <v>391097</v>
      </c>
      <c r="W15" s="27"/>
      <c r="X15" s="27"/>
      <c r="Y15" s="27"/>
      <c r="Z15" s="27"/>
    </row>
    <row r="16" spans="1:26" ht="45" customHeight="1">
      <c r="A16" s="16"/>
      <c r="B16" s="16"/>
      <c r="C16" s="16" t="s">
        <v>20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9"/>
      <c r="V16" s="16"/>
      <c r="W16" s="9"/>
      <c r="X16" s="10"/>
      <c r="Y16" s="10"/>
      <c r="Z16" s="10"/>
    </row>
    <row r="17" spans="1:26" ht="15.75" customHeight="1">
      <c r="A17" s="16"/>
      <c r="B17" s="16"/>
      <c r="C17" s="16" t="str">
        <f>+Bogf.!S412</f>
        <v>Materialekøb</v>
      </c>
      <c r="D17" s="16">
        <v>49461.33</v>
      </c>
      <c r="E17" s="16"/>
      <c r="F17" s="16">
        <f>+Bogf.!W412</f>
        <v>49752.6</v>
      </c>
      <c r="G17" s="16"/>
      <c r="H17" s="16">
        <v>67649.14</v>
      </c>
      <c r="I17" s="16"/>
      <c r="J17" s="16">
        <v>65560</v>
      </c>
      <c r="K17" s="16"/>
      <c r="L17" s="16">
        <v>33352.86</v>
      </c>
      <c r="M17" s="16"/>
      <c r="N17" s="16">
        <v>65968.959999999992</v>
      </c>
      <c r="O17" s="16"/>
      <c r="P17" s="16">
        <f>+Bogf.!AG412</f>
        <v>72716.92</v>
      </c>
      <c r="Q17" s="16"/>
      <c r="R17" s="16">
        <v>39133.71</v>
      </c>
      <c r="S17" s="16"/>
      <c r="T17" s="16">
        <v>77020.61</v>
      </c>
      <c r="U17" s="9"/>
      <c r="V17" s="16">
        <f>67355-V21</f>
        <v>54450</v>
      </c>
      <c r="W17" s="9"/>
      <c r="X17" s="10"/>
      <c r="Y17" s="10"/>
      <c r="Z17" s="10"/>
    </row>
    <row r="18" spans="1:26" ht="15.75" customHeight="1">
      <c r="A18" s="16"/>
      <c r="B18" s="16"/>
      <c r="C18" s="16" t="str">
        <f>+Bogf.!S413</f>
        <v>Materialekøb med kommunetilskud</v>
      </c>
      <c r="D18" s="16"/>
      <c r="E18" s="16"/>
      <c r="F18" s="16">
        <f>+Bogf.!W413</f>
        <v>5565.5</v>
      </c>
      <c r="G18" s="16"/>
      <c r="H18" s="16">
        <v>0</v>
      </c>
      <c r="I18" s="16"/>
      <c r="J18" s="16">
        <v>0</v>
      </c>
      <c r="K18" s="16"/>
      <c r="L18" s="16">
        <v>0</v>
      </c>
      <c r="M18" s="16"/>
      <c r="N18" s="16"/>
      <c r="O18" s="16"/>
      <c r="P18" s="16"/>
      <c r="Q18" s="16"/>
      <c r="R18" s="16"/>
      <c r="S18" s="16"/>
      <c r="T18" s="16"/>
      <c r="U18" s="9"/>
      <c r="V18" s="16"/>
      <c r="W18" s="9"/>
      <c r="X18" s="10"/>
      <c r="Y18" s="10"/>
      <c r="Z18" s="10"/>
    </row>
    <row r="19" spans="1:26" ht="15.75" customHeight="1">
      <c r="A19" s="16"/>
      <c r="B19" s="16"/>
      <c r="C19" s="16" t="str">
        <f>+Bogf.!S414</f>
        <v>Instruktørkurser</v>
      </c>
      <c r="D19" s="16">
        <v>15521.39</v>
      </c>
      <c r="E19" s="16"/>
      <c r="F19" s="16">
        <f>+Bogf.!W414</f>
        <v>13670</v>
      </c>
      <c r="G19" s="16"/>
      <c r="H19" s="16">
        <v>2251</v>
      </c>
      <c r="I19" s="16"/>
      <c r="J19" s="16">
        <v>14170</v>
      </c>
      <c r="K19" s="16"/>
      <c r="L19" s="16">
        <v>22780.559999999998</v>
      </c>
      <c r="M19" s="16"/>
      <c r="N19" s="16">
        <v>42686</v>
      </c>
      <c r="O19" s="16"/>
      <c r="P19" s="16">
        <f>+Bogf.!AG414</f>
        <v>15796.39</v>
      </c>
      <c r="Q19" s="16"/>
      <c r="R19" s="16">
        <v>19012.400000000001</v>
      </c>
      <c r="S19" s="16"/>
      <c r="T19" s="16">
        <v>28137</v>
      </c>
      <c r="U19" s="9"/>
      <c r="V19" s="16">
        <f>24718+750</f>
        <v>25468</v>
      </c>
      <c r="W19" s="9"/>
      <c r="X19" s="10"/>
      <c r="Y19" s="10"/>
      <c r="Z19" s="10"/>
    </row>
    <row r="20" spans="1:26" ht="15.75" customHeight="1">
      <c r="A20" s="16"/>
      <c r="B20" s="16"/>
      <c r="C20" s="16" t="str">
        <f>+Bogf.!S415</f>
        <v>Stævner og turneringer</v>
      </c>
      <c r="D20" s="16">
        <v>15196.33</v>
      </c>
      <c r="E20" s="16"/>
      <c r="F20" s="16">
        <f>+Bogf.!W415</f>
        <v>11492</v>
      </c>
      <c r="G20" s="16"/>
      <c r="H20" s="16">
        <v>14357.85</v>
      </c>
      <c r="I20" s="16"/>
      <c r="J20" s="16">
        <v>5675</v>
      </c>
      <c r="K20" s="16"/>
      <c r="L20" s="16">
        <v>10742.359999999999</v>
      </c>
      <c r="M20" s="16"/>
      <c r="N20" s="16">
        <v>26174.809999999998</v>
      </c>
      <c r="O20" s="16"/>
      <c r="P20" s="16">
        <f>+Bogf.!AG415</f>
        <v>15868.089999999998</v>
      </c>
      <c r="Q20" s="16"/>
      <c r="R20" s="16">
        <v>8748.0600000000013</v>
      </c>
      <c r="S20" s="16"/>
      <c r="T20" s="16">
        <v>17185.900000000001</v>
      </c>
      <c r="U20" s="9"/>
      <c r="V20" s="16">
        <v>18775</v>
      </c>
      <c r="W20" s="9"/>
      <c r="X20" s="10"/>
      <c r="Y20" s="10"/>
      <c r="Z20" s="10"/>
    </row>
    <row r="21" spans="1:26" ht="15.75" customHeight="1">
      <c r="A21" s="16"/>
      <c r="B21" s="16"/>
      <c r="C21" s="16" t="str">
        <f>+Bogf.!S416</f>
        <v>Køb og leje af drager</v>
      </c>
      <c r="D21" s="16">
        <v>10170</v>
      </c>
      <c r="E21" s="16"/>
      <c r="F21" s="16">
        <f>+Bogf.!W416</f>
        <v>16104.19</v>
      </c>
      <c r="G21" s="16"/>
      <c r="H21" s="16">
        <v>12048</v>
      </c>
      <c r="I21" s="16"/>
      <c r="J21" s="16">
        <v>7357</v>
      </c>
      <c r="K21" s="16"/>
      <c r="L21" s="16">
        <v>15172.35</v>
      </c>
      <c r="M21" s="16"/>
      <c r="N21" s="16">
        <v>11109.05</v>
      </c>
      <c r="O21" s="16"/>
      <c r="P21" s="16">
        <f>+Bogf.!AG416</f>
        <v>10237.549999999999</v>
      </c>
      <c r="Q21" s="16"/>
      <c r="R21" s="16">
        <v>8797.35</v>
      </c>
      <c r="S21" s="16"/>
      <c r="T21" s="16">
        <v>11155.75</v>
      </c>
      <c r="U21" s="9"/>
      <c r="V21" s="16">
        <v>12905</v>
      </c>
      <c r="W21" s="9"/>
      <c r="X21" s="10"/>
      <c r="Y21" s="10"/>
      <c r="Z21" s="10"/>
    </row>
    <row r="22" spans="1:26" ht="15.75" customHeight="1">
      <c r="A22" s="16"/>
      <c r="B22" s="16"/>
      <c r="C22" s="16" t="str">
        <f>+Bogf.!S417</f>
        <v xml:space="preserve">Holdudgifter </v>
      </c>
      <c r="D22" s="16">
        <v>20765.849999999999</v>
      </c>
      <c r="E22" s="16"/>
      <c r="F22" s="16">
        <f>+Bogf.!W417</f>
        <v>9621.5</v>
      </c>
      <c r="G22" s="16"/>
      <c r="H22" s="16">
        <v>15768.25</v>
      </c>
      <c r="I22" s="16"/>
      <c r="J22" s="16">
        <v>11574</v>
      </c>
      <c r="K22" s="16"/>
      <c r="L22" s="16">
        <v>19829.25</v>
      </c>
      <c r="M22" s="16"/>
      <c r="N22" s="16">
        <v>13454.22</v>
      </c>
      <c r="O22" s="16"/>
      <c r="P22" s="16">
        <f>+Bogf.!AG417</f>
        <v>7052.51</v>
      </c>
      <c r="Q22" s="16"/>
      <c r="R22" s="16">
        <v>12714.859999999999</v>
      </c>
      <c r="S22" s="16"/>
      <c r="T22" s="16">
        <v>9106.0300000000007</v>
      </c>
      <c r="U22" s="9"/>
      <c r="V22" s="16">
        <v>4224</v>
      </c>
      <c r="W22" s="9"/>
      <c r="X22" s="10"/>
      <c r="Y22" s="10"/>
      <c r="Z22" s="10"/>
    </row>
    <row r="23" spans="1:26" ht="15.75" customHeight="1">
      <c r="A23" s="16"/>
      <c r="B23" s="16"/>
      <c r="C23" s="16" t="str">
        <f>+Bogf.!S418</f>
        <v>Lokaleleje</v>
      </c>
      <c r="D23" s="16">
        <v>127790</v>
      </c>
      <c r="E23" s="16"/>
      <c r="F23" s="16">
        <f>+Bogf.!W418</f>
        <v>84420</v>
      </c>
      <c r="G23" s="16"/>
      <c r="H23" s="16">
        <v>77016.22</v>
      </c>
      <c r="I23" s="16"/>
      <c r="J23" s="16">
        <v>113566</v>
      </c>
      <c r="K23" s="16"/>
      <c r="L23" s="16">
        <v>97194.5</v>
      </c>
      <c r="M23" s="16"/>
      <c r="N23" s="16">
        <v>102543.25</v>
      </c>
      <c r="O23" s="16"/>
      <c r="P23" s="16">
        <f>+Bogf.!AG418</f>
        <v>84651.5</v>
      </c>
      <c r="Q23" s="16"/>
      <c r="R23" s="16">
        <v>83841.5</v>
      </c>
      <c r="S23" s="16"/>
      <c r="T23" s="16">
        <v>87855</v>
      </c>
      <c r="U23" s="9"/>
      <c r="V23" s="16">
        <v>49380</v>
      </c>
      <c r="W23" s="9"/>
      <c r="X23" s="10"/>
      <c r="Y23" s="10"/>
      <c r="Z23" s="10"/>
    </row>
    <row r="24" spans="1:26" ht="15.75" customHeight="1">
      <c r="A24" s="16"/>
      <c r="B24" s="16"/>
      <c r="C24" s="16" t="str">
        <f>+Bogf.!S419</f>
        <v>Vedligehold lokaler og baner</v>
      </c>
      <c r="D24" s="16">
        <v>32000</v>
      </c>
      <c r="E24" s="16"/>
      <c r="F24" s="16">
        <f>+Bogf.!W419</f>
        <v>33474.759999999995</v>
      </c>
      <c r="G24" s="16"/>
      <c r="H24" s="16">
        <v>79965.840000000011</v>
      </c>
      <c r="I24" s="16"/>
      <c r="J24" s="16">
        <v>34705</v>
      </c>
      <c r="K24" s="16"/>
      <c r="L24" s="16">
        <v>23999.51</v>
      </c>
      <c r="M24" s="16"/>
      <c r="N24" s="16">
        <v>42337.96</v>
      </c>
      <c r="O24" s="16"/>
      <c r="P24" s="16">
        <f>+Bogf.!AG419</f>
        <v>24938.35</v>
      </c>
      <c r="Q24" s="16"/>
      <c r="R24" s="16">
        <v>34626.42</v>
      </c>
      <c r="S24" s="16"/>
      <c r="T24" s="16">
        <v>37572.67</v>
      </c>
      <c r="U24" s="9"/>
      <c r="V24" s="16">
        <v>57401</v>
      </c>
      <c r="W24" s="9"/>
      <c r="X24" s="10"/>
      <c r="Y24" s="10"/>
      <c r="Z24" s="10"/>
    </row>
    <row r="25" spans="1:26" ht="15.75" customHeight="1">
      <c r="A25" s="16"/>
      <c r="B25" s="16"/>
      <c r="C25" s="16" t="str">
        <f>+Bogf.!S420</f>
        <v>Godtgørelse instruktører</v>
      </c>
      <c r="D25" s="16">
        <v>79780</v>
      </c>
      <c r="E25" s="16"/>
      <c r="F25" s="16">
        <f>+Bogf.!W420</f>
        <v>68406.33</v>
      </c>
      <c r="G25" s="16"/>
      <c r="H25" s="16">
        <v>71193.3</v>
      </c>
      <c r="I25" s="16"/>
      <c r="J25" s="16">
        <v>79633</v>
      </c>
      <c r="K25" s="16"/>
      <c r="L25" s="16">
        <v>88999.89</v>
      </c>
      <c r="M25" s="16"/>
      <c r="N25" s="16">
        <v>92370</v>
      </c>
      <c r="O25" s="16"/>
      <c r="P25" s="16">
        <f>+Bogf.!AG420</f>
        <v>91204.800000000003</v>
      </c>
      <c r="Q25" s="16"/>
      <c r="R25" s="16">
        <v>95173.78</v>
      </c>
      <c r="S25" s="16"/>
      <c r="T25" s="16">
        <v>117450</v>
      </c>
      <c r="U25" s="9"/>
      <c r="V25" s="16">
        <f>81624+5250</f>
        <v>86874</v>
      </c>
      <c r="W25" s="9"/>
      <c r="X25" s="10"/>
      <c r="Y25" s="10"/>
      <c r="Z25" s="10"/>
    </row>
    <row r="26" spans="1:26" ht="15.75" customHeight="1">
      <c r="A26" s="16"/>
      <c r="B26" s="16"/>
      <c r="C26" s="16" t="str">
        <f>+Bogf.!S421</f>
        <v>Program, annoncer og hjemmeside</v>
      </c>
      <c r="D26" s="16">
        <v>80000</v>
      </c>
      <c r="E26" s="16"/>
      <c r="F26" s="16">
        <f>+Bogf.!W421</f>
        <v>6675.23</v>
      </c>
      <c r="G26" s="16"/>
      <c r="H26" s="16">
        <v>23817.8</v>
      </c>
      <c r="I26" s="16"/>
      <c r="J26" s="16">
        <v>22320</v>
      </c>
      <c r="K26" s="16"/>
      <c r="L26" s="16">
        <v>16172.8</v>
      </c>
      <c r="M26" s="16"/>
      <c r="N26" s="16">
        <v>17356.849999999999</v>
      </c>
      <c r="O26" s="16"/>
      <c r="P26" s="16">
        <f>+Bogf.!AG421</f>
        <v>45208.06</v>
      </c>
      <c r="Q26" s="16"/>
      <c r="R26" s="16">
        <v>16661.129999999997</v>
      </c>
      <c r="S26" s="16"/>
      <c r="T26" s="16">
        <v>18186.559999999998</v>
      </c>
      <c r="U26" s="9"/>
      <c r="V26" s="16">
        <v>22174</v>
      </c>
      <c r="W26" s="9"/>
      <c r="X26" s="10"/>
      <c r="Y26" s="10"/>
      <c r="Z26" s="10"/>
    </row>
    <row r="27" spans="1:26" ht="15.75" customHeight="1">
      <c r="A27" s="16"/>
      <c r="B27" s="16"/>
      <c r="C27" s="16" t="str">
        <f>Bogf.!S422</f>
        <v>Jubilæum</v>
      </c>
      <c r="D27" s="16">
        <v>16391.55</v>
      </c>
      <c r="E27" s="16"/>
      <c r="F27" s="16">
        <f>+Bogf.!W422</f>
        <v>0</v>
      </c>
      <c r="G27" s="16"/>
      <c r="H27" s="16">
        <v>0</v>
      </c>
      <c r="I27" s="16"/>
      <c r="J27" s="16">
        <v>83731</v>
      </c>
      <c r="K27" s="16"/>
      <c r="L27" s="16">
        <v>0</v>
      </c>
      <c r="M27" s="16"/>
      <c r="N27" s="16"/>
      <c r="O27" s="16"/>
      <c r="P27" s="16"/>
      <c r="Q27" s="16"/>
      <c r="R27" s="16"/>
      <c r="S27" s="16"/>
      <c r="T27" s="16"/>
      <c r="U27" s="9"/>
      <c r="V27" s="16"/>
      <c r="W27" s="9"/>
      <c r="X27" s="10"/>
      <c r="Y27" s="10"/>
      <c r="Z27" s="10"/>
    </row>
    <row r="28" spans="1:26" ht="15.75" customHeight="1">
      <c r="A28" s="16"/>
      <c r="B28" s="16"/>
      <c r="C28" s="16" t="str">
        <f>+Bogf.!S423</f>
        <v>Støtte foreninger mv.</v>
      </c>
      <c r="D28" s="16">
        <v>1300</v>
      </c>
      <c r="E28" s="16"/>
      <c r="F28" s="16">
        <f>+Bogf.!W423</f>
        <v>0</v>
      </c>
      <c r="G28" s="16"/>
      <c r="H28" s="16">
        <v>0</v>
      </c>
      <c r="I28" s="16"/>
      <c r="J28" s="16">
        <v>0</v>
      </c>
      <c r="K28" s="16"/>
      <c r="L28" s="16">
        <v>1300</v>
      </c>
      <c r="M28" s="16"/>
      <c r="N28" s="16">
        <v>1200</v>
      </c>
      <c r="O28" s="16"/>
      <c r="P28" s="16">
        <f>+Bogf.!AG423</f>
        <v>26300</v>
      </c>
      <c r="Q28" s="16"/>
      <c r="R28" s="16">
        <v>15798</v>
      </c>
      <c r="S28" s="16"/>
      <c r="T28" s="16">
        <v>5000</v>
      </c>
      <c r="U28" s="9"/>
      <c r="V28" s="16">
        <v>5000</v>
      </c>
      <c r="W28" s="9"/>
      <c r="X28" s="10"/>
      <c r="Y28" s="10"/>
      <c r="Z28" s="10"/>
    </row>
    <row r="29" spans="1:26" ht="15.75" customHeight="1">
      <c r="A29" s="16"/>
      <c r="B29" s="16"/>
      <c r="C29" s="16" t="str">
        <f>+Bogf.!S424</f>
        <v>Møder</v>
      </c>
      <c r="D29" s="16">
        <v>14231.93</v>
      </c>
      <c r="E29" s="16"/>
      <c r="F29" s="16">
        <f>+Bogf.!W424</f>
        <v>12103.25</v>
      </c>
      <c r="G29" s="16"/>
      <c r="H29" s="16">
        <v>12289.25</v>
      </c>
      <c r="I29" s="16"/>
      <c r="J29" s="16">
        <v>10930</v>
      </c>
      <c r="K29" s="16"/>
      <c r="L29" s="16">
        <v>9914.93</v>
      </c>
      <c r="M29" s="16"/>
      <c r="N29" s="16">
        <v>6509.7300000000005</v>
      </c>
      <c r="O29" s="16"/>
      <c r="P29" s="16">
        <f>+Bogf.!AG424</f>
        <v>11645.369999999999</v>
      </c>
      <c r="Q29" s="16"/>
      <c r="R29" s="16">
        <v>8079.8099999999995</v>
      </c>
      <c r="S29" s="16"/>
      <c r="T29" s="16">
        <v>6777.33</v>
      </c>
      <c r="U29" s="9"/>
      <c r="V29" s="16">
        <f>2356+5550</f>
        <v>7906</v>
      </c>
      <c r="W29" s="9"/>
      <c r="X29" s="10"/>
      <c r="Y29" s="10"/>
      <c r="Z29" s="10"/>
    </row>
    <row r="30" spans="1:26" ht="15.75" customHeight="1">
      <c r="A30" s="16"/>
      <c r="B30" s="16"/>
      <c r="C30" s="16" t="str">
        <f>+Bogf.!S425</f>
        <v>Kontorartikler, porto mv.</v>
      </c>
      <c r="D30" s="16">
        <v>2791.5</v>
      </c>
      <c r="E30" s="16"/>
      <c r="F30" s="16">
        <f>+Bogf.!W425</f>
        <v>579</v>
      </c>
      <c r="G30" s="16"/>
      <c r="H30" s="16">
        <v>1262.48</v>
      </c>
      <c r="I30" s="16"/>
      <c r="J30" s="16">
        <v>2696</v>
      </c>
      <c r="K30" s="16"/>
      <c r="L30" s="16">
        <v>791.5</v>
      </c>
      <c r="M30" s="16"/>
      <c r="N30" s="16">
        <v>2807.26</v>
      </c>
      <c r="O30" s="16"/>
      <c r="P30" s="16">
        <f>+Bogf.!AG425</f>
        <v>1515.05</v>
      </c>
      <c r="Q30" s="16"/>
      <c r="R30" s="16">
        <v>1004.44</v>
      </c>
      <c r="S30" s="16"/>
      <c r="T30" s="16">
        <v>2266.65</v>
      </c>
      <c r="U30" s="9"/>
      <c r="V30" s="16">
        <v>4090</v>
      </c>
      <c r="W30" s="9"/>
      <c r="X30" s="10"/>
      <c r="Y30" s="10"/>
      <c r="Z30" s="10"/>
    </row>
    <row r="31" spans="1:26" ht="15.75" customHeight="1">
      <c r="A31" s="16"/>
      <c r="B31" s="16"/>
      <c r="C31" s="16" t="str">
        <f>+Bogf.!S426</f>
        <v>Kontingenter og forsikringer</v>
      </c>
      <c r="D31" s="16">
        <v>18831.47</v>
      </c>
      <c r="E31" s="16"/>
      <c r="F31" s="16">
        <f>+Bogf.!W426</f>
        <v>11018</v>
      </c>
      <c r="G31" s="16"/>
      <c r="H31" s="16">
        <v>12693.18</v>
      </c>
      <c r="I31" s="16"/>
      <c r="J31" s="16">
        <v>17272</v>
      </c>
      <c r="K31" s="16"/>
      <c r="L31" s="16">
        <v>17948.07</v>
      </c>
      <c r="M31" s="16"/>
      <c r="N31" s="16">
        <v>17599.349999999999</v>
      </c>
      <c r="O31" s="16"/>
      <c r="P31" s="16">
        <f>+Bogf.!AG426</f>
        <v>13487</v>
      </c>
      <c r="Q31" s="16"/>
      <c r="R31" s="16">
        <v>12487.26</v>
      </c>
      <c r="S31" s="16"/>
      <c r="T31" s="16">
        <v>13774.5</v>
      </c>
      <c r="U31" s="9"/>
      <c r="V31" s="16">
        <v>15991</v>
      </c>
      <c r="W31" s="9"/>
      <c r="X31" s="10"/>
      <c r="Y31" s="10"/>
      <c r="Z31" s="10"/>
    </row>
    <row r="32" spans="1:26" ht="15.75" customHeight="1">
      <c r="A32" s="16"/>
      <c r="B32" s="16"/>
      <c r="C32" s="16" t="str">
        <f>+Bogf.!S427</f>
        <v>Gaver og pokaler</v>
      </c>
      <c r="D32" s="16">
        <v>2457</v>
      </c>
      <c r="E32" s="16"/>
      <c r="F32" s="16">
        <f>+Bogf.!W427</f>
        <v>2375.9499999999998</v>
      </c>
      <c r="G32" s="16"/>
      <c r="H32" s="16">
        <v>6052.75</v>
      </c>
      <c r="I32" s="16"/>
      <c r="J32" s="16">
        <v>1318</v>
      </c>
      <c r="K32" s="16"/>
      <c r="L32" s="16">
        <v>1857</v>
      </c>
      <c r="M32" s="16"/>
      <c r="N32" s="16">
        <v>4760.05</v>
      </c>
      <c r="O32" s="16"/>
      <c r="P32" s="16">
        <f>+Bogf.!AG427</f>
        <v>1968.02</v>
      </c>
      <c r="Q32" s="16"/>
      <c r="R32" s="16">
        <v>900.7</v>
      </c>
      <c r="S32" s="16"/>
      <c r="T32" s="16">
        <v>2095.25</v>
      </c>
      <c r="U32" s="9"/>
      <c r="V32" s="16">
        <v>1090</v>
      </c>
      <c r="W32" s="9"/>
      <c r="X32" s="10"/>
      <c r="Y32" s="10"/>
      <c r="Z32" s="10"/>
    </row>
    <row r="33" spans="1:26" ht="15.75" customHeight="1">
      <c r="A33" s="16"/>
      <c r="B33" s="16"/>
      <c r="C33" s="16" t="str">
        <f>+Bogf.!S428</f>
        <v>Gebyrer Koda mv.</v>
      </c>
      <c r="D33" s="16">
        <v>6086.66</v>
      </c>
      <c r="E33" s="16"/>
      <c r="F33" s="16">
        <f>+Bogf.!W428</f>
        <v>6355.77</v>
      </c>
      <c r="G33" s="16"/>
      <c r="H33" s="16">
        <v>5984.77</v>
      </c>
      <c r="I33" s="16"/>
      <c r="J33" s="16">
        <v>6014</v>
      </c>
      <c r="K33" s="16"/>
      <c r="L33" s="16">
        <v>5887.66</v>
      </c>
      <c r="M33" s="16"/>
      <c r="N33" s="16">
        <v>5366.83</v>
      </c>
      <c r="O33" s="16"/>
      <c r="P33" s="16">
        <f>+Bogf.!AG428</f>
        <v>5325.86</v>
      </c>
      <c r="Q33" s="16"/>
      <c r="R33" s="16">
        <v>6552.1399999999994</v>
      </c>
      <c r="S33" s="16"/>
      <c r="T33" s="16">
        <v>4938.2299999999996</v>
      </c>
      <c r="U33" s="9"/>
      <c r="V33" s="16">
        <v>0</v>
      </c>
      <c r="W33" s="9"/>
      <c r="X33" s="10"/>
      <c r="Y33" s="10"/>
      <c r="Z33" s="10"/>
    </row>
    <row r="34" spans="1:26" ht="15.75" customHeight="1">
      <c r="A34" s="16"/>
      <c r="B34" s="16"/>
      <c r="C34" s="16" t="str">
        <f>+Bogf.!S429</f>
        <v>Lokaleudgifter inkl. leje tilskudsberettiget</v>
      </c>
      <c r="D34" s="16"/>
      <c r="E34" s="16"/>
      <c r="F34" s="16">
        <f>+Bogf.!W429</f>
        <v>63054.349999999991</v>
      </c>
      <c r="G34" s="16"/>
      <c r="H34" s="16">
        <v>61021.159999999996</v>
      </c>
      <c r="I34" s="16"/>
      <c r="J34" s="16">
        <v>0</v>
      </c>
      <c r="K34" s="16"/>
      <c r="L34" s="16">
        <v>0</v>
      </c>
      <c r="M34" s="16"/>
      <c r="N34" s="16">
        <v>0</v>
      </c>
      <c r="O34" s="16"/>
      <c r="P34" s="16"/>
      <c r="Q34" s="16"/>
      <c r="R34" s="16"/>
      <c r="S34" s="16"/>
      <c r="T34" s="16"/>
      <c r="U34" s="9"/>
      <c r="V34" s="16"/>
      <c r="W34" s="9"/>
      <c r="X34" s="10"/>
      <c r="Y34" s="10"/>
      <c r="Z34" s="10"/>
    </row>
    <row r="35" spans="1:26" ht="15.75" customHeight="1">
      <c r="A35" s="16"/>
      <c r="B35" s="16"/>
      <c r="C35" s="16" t="str">
        <f>+Bogf.!S430</f>
        <v>Diverse</v>
      </c>
      <c r="D35" s="16">
        <v>6688.2</v>
      </c>
      <c r="E35" s="16"/>
      <c r="F35" s="16">
        <f>+Bogf.!W430</f>
        <v>0</v>
      </c>
      <c r="G35" s="16"/>
      <c r="H35" s="16">
        <v>0</v>
      </c>
      <c r="I35" s="16"/>
      <c r="J35" s="16">
        <v>1340</v>
      </c>
      <c r="K35" s="16"/>
      <c r="L35" s="16">
        <v>6688.2</v>
      </c>
      <c r="M35" s="16"/>
      <c r="N35" s="16">
        <v>3869</v>
      </c>
      <c r="O35" s="16"/>
      <c r="P35" s="16">
        <f>+Bogf.!AG430</f>
        <v>0</v>
      </c>
      <c r="Q35" s="16"/>
      <c r="R35" s="16">
        <v>2091.4500000000003</v>
      </c>
      <c r="S35" s="16"/>
      <c r="T35" s="16">
        <v>2538.33</v>
      </c>
      <c r="U35" s="9"/>
      <c r="V35" s="16">
        <f>1644+2500</f>
        <v>4144</v>
      </c>
      <c r="W35" s="9"/>
      <c r="X35" s="10"/>
      <c r="Y35" s="10"/>
      <c r="Z35" s="10"/>
    </row>
    <row r="36" spans="1:26" ht="15.75" customHeight="1">
      <c r="A36" s="16"/>
      <c r="B36" s="16"/>
      <c r="C36" s="16" t="str">
        <f>+Bogf.!S431</f>
        <v>Afskrivninger</v>
      </c>
      <c r="D36" s="16">
        <v>48580.5</v>
      </c>
      <c r="E36" s="16"/>
      <c r="F36" s="16">
        <f>+Bogf.!W431</f>
        <v>22041</v>
      </c>
      <c r="G36" s="16"/>
      <c r="H36" s="16">
        <v>22831</v>
      </c>
      <c r="I36" s="16"/>
      <c r="J36" s="16">
        <v>38202</v>
      </c>
      <c r="K36" s="16"/>
      <c r="L36" s="16">
        <v>23379</v>
      </c>
      <c r="M36" s="16"/>
      <c r="N36" s="16">
        <v>30583</v>
      </c>
      <c r="O36" s="16"/>
      <c r="P36" s="16">
        <f>+Bogf.!AG431</f>
        <v>64677</v>
      </c>
      <c r="Q36" s="16"/>
      <c r="R36" s="16">
        <v>48167</v>
      </c>
      <c r="S36" s="16"/>
      <c r="T36" s="16">
        <v>48166</v>
      </c>
      <c r="U36" s="9"/>
      <c r="V36" s="16">
        <v>35510</v>
      </c>
      <c r="W36" s="9"/>
      <c r="X36" s="10"/>
      <c r="Y36" s="10"/>
      <c r="Z36" s="10"/>
    </row>
    <row r="37" spans="1:26" ht="15.75" customHeight="1">
      <c r="A37" s="16"/>
      <c r="B37" s="16"/>
      <c r="C37" s="16" t="str">
        <f>+Bogf.!S432</f>
        <v>Kursregulering værdipapirer</v>
      </c>
      <c r="D37" s="16">
        <v>0</v>
      </c>
      <c r="E37" s="16"/>
      <c r="F37" s="16">
        <f>+Bogf.!W432</f>
        <v>69543.839999999997</v>
      </c>
      <c r="G37" s="16"/>
      <c r="H37" s="16">
        <v>7211.16</v>
      </c>
      <c r="I37" s="16"/>
      <c r="J37" s="16">
        <v>31405</v>
      </c>
      <c r="K37" s="10"/>
      <c r="L37" s="10">
        <v>0</v>
      </c>
      <c r="M37" s="16"/>
      <c r="N37" s="16">
        <v>9933.73</v>
      </c>
      <c r="O37" s="16"/>
      <c r="P37" s="16">
        <v>0</v>
      </c>
      <c r="Q37" s="16"/>
      <c r="R37" s="16">
        <v>6557.22</v>
      </c>
      <c r="S37" s="16"/>
      <c r="T37" s="16">
        <v>23493.58</v>
      </c>
      <c r="U37" s="9"/>
      <c r="V37" s="16">
        <v>0</v>
      </c>
      <c r="W37" s="23"/>
      <c r="X37" s="10"/>
      <c r="Y37" s="10"/>
      <c r="Z37" s="10"/>
    </row>
    <row r="38" spans="1:26" ht="15.75" customHeight="1">
      <c r="A38" s="25"/>
      <c r="B38" s="25"/>
      <c r="C38" s="25" t="s">
        <v>33</v>
      </c>
      <c r="D38" s="26">
        <f>SUM(D16:D37)</f>
        <v>548043.71</v>
      </c>
      <c r="E38" s="25"/>
      <c r="F38" s="26">
        <f>SUM(F16:F37)</f>
        <v>486253.27</v>
      </c>
      <c r="G38" s="25"/>
      <c r="H38" s="26">
        <v>493413.14999999997</v>
      </c>
      <c r="I38" s="25"/>
      <c r="J38" s="26">
        <f>SUM(J16:J37)</f>
        <v>547468</v>
      </c>
      <c r="K38" s="25"/>
      <c r="L38" s="26">
        <v>396010.44</v>
      </c>
      <c r="M38" s="25"/>
      <c r="N38" s="26">
        <f>SUM(N16:N37)</f>
        <v>496630.04999999993</v>
      </c>
      <c r="O38" s="25"/>
      <c r="P38" s="26">
        <f>SUM(P16:P37)</f>
        <v>492592.47</v>
      </c>
      <c r="Q38" s="25"/>
      <c r="R38" s="26">
        <f>SUM(R17:R37)</f>
        <v>420347.23</v>
      </c>
      <c r="S38" s="25"/>
      <c r="T38" s="26">
        <f>SUM(T17:T37)</f>
        <v>512719.39000000007</v>
      </c>
      <c r="U38" s="27"/>
      <c r="V38" s="26">
        <f>SUM(V17:V37)</f>
        <v>405382</v>
      </c>
      <c r="W38" s="27"/>
      <c r="X38" s="27"/>
      <c r="Y38" s="27"/>
      <c r="Z38" s="27"/>
    </row>
    <row r="39" spans="1:26" ht="15.7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7"/>
      <c r="V39" s="25"/>
      <c r="W39" s="27"/>
      <c r="X39" s="25"/>
      <c r="Y39" s="27"/>
      <c r="Z39" s="27"/>
    </row>
    <row r="40" spans="1:26" ht="15.75" customHeight="1">
      <c r="A40" s="25"/>
      <c r="B40" s="25"/>
      <c r="C40" s="25" t="s">
        <v>36</v>
      </c>
      <c r="D40" s="28">
        <f>+D15-D38</f>
        <v>-122018.31999999995</v>
      </c>
      <c r="E40" s="25"/>
      <c r="F40" s="28">
        <f>+F15-F38</f>
        <v>48214.890000000014</v>
      </c>
      <c r="G40" s="25"/>
      <c r="H40" s="28">
        <v>43477.76999999996</v>
      </c>
      <c r="I40" s="25"/>
      <c r="J40" s="28">
        <f>+J15-J38</f>
        <v>-200</v>
      </c>
      <c r="K40" s="25"/>
      <c r="L40" s="28">
        <v>41873.049999999988</v>
      </c>
      <c r="M40" s="25"/>
      <c r="N40" s="28">
        <f>+N15-N38</f>
        <v>-13128.609999999928</v>
      </c>
      <c r="O40" s="25"/>
      <c r="P40" s="28">
        <f>+P15-P38</f>
        <v>75724.889999999898</v>
      </c>
      <c r="Q40" s="25"/>
      <c r="R40" s="28">
        <f>+R15-R38</f>
        <v>-2574.9699999999721</v>
      </c>
      <c r="S40" s="25"/>
      <c r="T40" s="28">
        <f>+T15-T38</f>
        <v>-18826.880000000063</v>
      </c>
      <c r="U40" s="27"/>
      <c r="V40" s="28">
        <f>+V15-V38</f>
        <v>-14285</v>
      </c>
      <c r="W40" s="27"/>
      <c r="X40" s="27"/>
      <c r="Y40" s="25"/>
      <c r="Z40" s="27"/>
    </row>
    <row r="41" spans="1:26" ht="15.7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7"/>
      <c r="V41" s="25"/>
      <c r="W41" s="27"/>
      <c r="X41" s="27"/>
      <c r="Y41" s="27"/>
      <c r="Z41" s="27"/>
    </row>
    <row r="42" spans="1:26" ht="15.75" customHeight="1">
      <c r="A42" s="10"/>
      <c r="B42" s="10"/>
      <c r="C42" s="10" t="s">
        <v>42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6"/>
      <c r="O42" s="10"/>
      <c r="P42" s="10"/>
      <c r="Q42" s="10"/>
      <c r="R42" s="10"/>
      <c r="S42" s="10"/>
      <c r="T42" s="10"/>
      <c r="U42" s="9"/>
      <c r="V42" s="10"/>
      <c r="W42" s="9"/>
      <c r="X42" s="10"/>
      <c r="Y42" s="10"/>
      <c r="Z42" s="10"/>
    </row>
    <row r="43" spans="1:26" ht="15.75" hidden="1" customHeight="1">
      <c r="A43" s="10"/>
      <c r="B43" s="10"/>
      <c r="C43" s="10" t="s">
        <v>43</v>
      </c>
      <c r="D43" s="16">
        <v>0</v>
      </c>
      <c r="E43" s="16"/>
      <c r="F43" s="16">
        <v>0</v>
      </c>
      <c r="G43" s="16"/>
      <c r="H43" s="16">
        <v>0</v>
      </c>
      <c r="I43" s="16"/>
      <c r="J43" s="16">
        <v>0</v>
      </c>
      <c r="K43" s="16"/>
      <c r="L43" s="16">
        <v>0</v>
      </c>
      <c r="M43" s="16"/>
      <c r="N43" s="16">
        <v>150000</v>
      </c>
      <c r="O43" s="10"/>
      <c r="P43" s="16">
        <f>+Bogf.!AN438</f>
        <v>0</v>
      </c>
      <c r="Q43" s="10"/>
      <c r="R43" s="16">
        <f>+Bogf.!AQ438</f>
        <v>0</v>
      </c>
      <c r="S43" s="10"/>
      <c r="T43" s="10"/>
      <c r="U43" s="9"/>
      <c r="V43" s="10"/>
      <c r="W43" s="9"/>
      <c r="X43" s="10"/>
      <c r="Y43" s="10"/>
      <c r="Z43" s="10"/>
    </row>
    <row r="44" spans="1:26" ht="15.75" customHeight="1">
      <c r="A44" s="25"/>
      <c r="B44" s="25"/>
      <c r="C44" s="16" t="s">
        <v>47</v>
      </c>
      <c r="D44" s="16">
        <f>+D40-D43</f>
        <v>-122018.31999999995</v>
      </c>
      <c r="E44" s="16"/>
      <c r="F44" s="16">
        <f>+F40-F43</f>
        <v>48214.890000000014</v>
      </c>
      <c r="G44" s="16"/>
      <c r="H44" s="16">
        <v>43477.76999999996</v>
      </c>
      <c r="I44" s="16"/>
      <c r="J44" s="16">
        <v>-200</v>
      </c>
      <c r="K44" s="16"/>
      <c r="L44" s="16">
        <v>41873.049999999988</v>
      </c>
      <c r="M44" s="16"/>
      <c r="N44" s="16">
        <f>+N40-N43</f>
        <v>-163128.60999999993</v>
      </c>
      <c r="O44" s="25"/>
      <c r="P44" s="16">
        <f>+P40-P43</f>
        <v>75724.889999999898</v>
      </c>
      <c r="Q44" s="16"/>
      <c r="R44" s="16">
        <f>+R40-R43</f>
        <v>-2574.9699999999721</v>
      </c>
      <c r="S44" s="25"/>
      <c r="T44" s="25"/>
      <c r="U44" s="27"/>
      <c r="V44" s="25"/>
      <c r="W44" s="27"/>
      <c r="X44" s="27"/>
      <c r="Y44" s="27"/>
      <c r="Z44" s="27"/>
    </row>
    <row r="45" spans="1:26" ht="15.75" customHeight="1">
      <c r="A45" s="25"/>
      <c r="B45" s="25"/>
      <c r="C45" s="25"/>
      <c r="D45" s="26">
        <f>SUM(D43:D44)</f>
        <v>-122018.31999999995</v>
      </c>
      <c r="E45" s="25"/>
      <c r="F45" s="26">
        <f>SUM(F43:F44)</f>
        <v>48214.890000000014</v>
      </c>
      <c r="G45" s="25"/>
      <c r="H45" s="26">
        <v>43477.76999999996</v>
      </c>
      <c r="I45" s="25"/>
      <c r="J45" s="26">
        <f>SUM(J43:J44)</f>
        <v>-200</v>
      </c>
      <c r="K45" s="25"/>
      <c r="L45" s="26">
        <v>41873.049999999988</v>
      </c>
      <c r="M45" s="25"/>
      <c r="N45" s="26">
        <f>SUM(N43:N44)</f>
        <v>-13128.609999999928</v>
      </c>
      <c r="O45" s="25"/>
      <c r="P45" s="26">
        <f>SUM(P43:P44)</f>
        <v>75724.889999999898</v>
      </c>
      <c r="Q45" s="25"/>
      <c r="R45" s="26">
        <f>SUM(R43:R44)</f>
        <v>-2574.9699999999721</v>
      </c>
      <c r="S45" s="25"/>
      <c r="T45" s="25"/>
      <c r="U45" s="27"/>
      <c r="V45" s="25"/>
      <c r="W45" s="27"/>
      <c r="X45" s="27"/>
      <c r="Y45" s="27"/>
      <c r="Z45" s="27"/>
    </row>
    <row r="46" spans="1:26" ht="15.7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7"/>
      <c r="V46" s="25"/>
      <c r="W46" s="27"/>
      <c r="X46" s="27"/>
      <c r="Y46" s="27"/>
      <c r="Z46" s="27"/>
    </row>
    <row r="47" spans="1:26" ht="15.7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7"/>
      <c r="V47" s="25"/>
      <c r="W47" s="27"/>
      <c r="X47" s="27"/>
      <c r="Y47" s="27"/>
      <c r="Z47" s="27"/>
    </row>
    <row r="48" spans="1:26" ht="15.75" customHeight="1">
      <c r="A48" s="1"/>
      <c r="B48" s="1"/>
      <c r="C48" s="1" t="s">
        <v>49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29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7"/>
      <c r="V49" s="25"/>
      <c r="W49" s="27"/>
      <c r="X49" s="27"/>
      <c r="Y49" s="27"/>
      <c r="Z49" s="27"/>
    </row>
    <row r="50" spans="1:26" ht="15.75" customHeight="1">
      <c r="A50" s="6"/>
      <c r="B50" s="6"/>
      <c r="C50" s="6"/>
      <c r="D50" s="6" t="str">
        <f t="shared" ref="D50:D51" si="0">+D2</f>
        <v>Budget</v>
      </c>
      <c r="E50" s="6"/>
      <c r="F50" s="7" t="str">
        <f t="shared" ref="F50:F51" si="1">+F2</f>
        <v>Regnskab</v>
      </c>
      <c r="G50" s="6"/>
      <c r="H50" s="6" t="s">
        <v>3</v>
      </c>
      <c r="I50" s="6"/>
      <c r="J50" s="6" t="s">
        <v>3</v>
      </c>
      <c r="K50" s="6"/>
      <c r="L50" s="6" t="s">
        <v>3</v>
      </c>
      <c r="M50" s="6"/>
      <c r="N50" s="6" t="str">
        <f t="shared" ref="N50:N51" si="2">+N2</f>
        <v>Regnskab</v>
      </c>
      <c r="O50" s="6"/>
      <c r="P50" s="6" t="str">
        <f t="shared" ref="P50:P51" si="3">+P2</f>
        <v>Regnskab</v>
      </c>
      <c r="Q50" s="6"/>
      <c r="R50" s="6" t="str">
        <f t="shared" ref="R50:R51" si="4">+R2</f>
        <v>Regnskab</v>
      </c>
      <c r="S50" s="6"/>
      <c r="T50" s="6" t="str">
        <f t="shared" ref="T50:T51" si="5">+T2</f>
        <v>Regnskab</v>
      </c>
      <c r="U50" s="6"/>
      <c r="V50" s="6" t="str">
        <f t="shared" ref="V50:V51" si="6">+V2</f>
        <v>Regnskab</v>
      </c>
      <c r="W50" s="6"/>
      <c r="X50" s="10"/>
      <c r="Y50" s="10"/>
      <c r="Z50" s="10"/>
    </row>
    <row r="51" spans="1:26" ht="15.75" customHeight="1">
      <c r="A51" s="12"/>
      <c r="B51" s="12"/>
      <c r="C51" s="6"/>
      <c r="D51" s="13" t="str">
        <f t="shared" si="0"/>
        <v>2016-17</v>
      </c>
      <c r="E51" s="6"/>
      <c r="F51" s="13">
        <f t="shared" si="1"/>
        <v>2018</v>
      </c>
      <c r="G51" s="6"/>
      <c r="H51" s="13">
        <v>2017</v>
      </c>
      <c r="I51" s="6"/>
      <c r="J51" s="13">
        <v>2016</v>
      </c>
      <c r="K51" s="6"/>
      <c r="L51" s="13">
        <v>2015</v>
      </c>
      <c r="M51" s="6"/>
      <c r="N51" s="13">
        <f t="shared" si="2"/>
        <v>2014</v>
      </c>
      <c r="O51" s="6"/>
      <c r="P51" s="13">
        <f t="shared" si="3"/>
        <v>2013</v>
      </c>
      <c r="Q51" s="6"/>
      <c r="R51" s="13">
        <f t="shared" si="4"/>
        <v>2012</v>
      </c>
      <c r="S51" s="6"/>
      <c r="T51" s="13">
        <f t="shared" si="5"/>
        <v>2011</v>
      </c>
      <c r="U51" s="9"/>
      <c r="V51" s="13">
        <f t="shared" si="6"/>
        <v>2010</v>
      </c>
      <c r="W51" s="9"/>
      <c r="X51" s="10"/>
      <c r="Y51" s="10"/>
      <c r="Z51" s="10"/>
    </row>
    <row r="52" spans="1:26" ht="15.7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7"/>
      <c r="V52" s="25"/>
      <c r="W52" s="27"/>
      <c r="X52" s="27"/>
      <c r="Y52" s="27"/>
      <c r="Z52" s="27"/>
    </row>
    <row r="53" spans="1:26" ht="15.75" customHeight="1">
      <c r="A53" s="16"/>
      <c r="B53" s="16"/>
      <c r="C53" s="16" t="s">
        <v>51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9"/>
      <c r="V53" s="16"/>
      <c r="W53" s="9"/>
      <c r="X53" s="10"/>
      <c r="Y53" s="10"/>
      <c r="Z53" s="10"/>
    </row>
    <row r="54" spans="1:26" ht="15.75" hidden="1" customHeight="1">
      <c r="A54" s="16"/>
      <c r="B54" s="16"/>
      <c r="C54" s="16" t="str">
        <f>+Bogf.!S435</f>
        <v>Fitnesslokale</v>
      </c>
      <c r="D54" s="16">
        <v>0</v>
      </c>
      <c r="E54" s="16"/>
      <c r="F54" s="16">
        <f>+Bogf.!W435</f>
        <v>0</v>
      </c>
      <c r="G54" s="16"/>
      <c r="H54" s="16">
        <v>0</v>
      </c>
      <c r="I54" s="16"/>
      <c r="J54" s="16">
        <v>0</v>
      </c>
      <c r="K54" s="16"/>
      <c r="L54" s="16">
        <v>0</v>
      </c>
      <c r="M54" s="16"/>
      <c r="N54" s="16">
        <v>0</v>
      </c>
      <c r="O54" s="16"/>
      <c r="P54" s="16">
        <f>+Bogf.!AG435</f>
        <v>0</v>
      </c>
      <c r="Q54" s="16"/>
      <c r="R54" s="16">
        <v>9389</v>
      </c>
      <c r="S54" s="16"/>
      <c r="T54" s="16">
        <v>18778</v>
      </c>
      <c r="U54" s="9"/>
      <c r="V54" s="16">
        <v>28167</v>
      </c>
      <c r="W54" s="9"/>
      <c r="X54" s="10"/>
      <c r="Y54" s="10"/>
      <c r="Z54" s="10"/>
    </row>
    <row r="55" spans="1:26" ht="15.75" hidden="1" customHeight="1">
      <c r="A55" s="16"/>
      <c r="B55" s="16"/>
      <c r="C55" s="16" t="str">
        <f>+Bogf.!S436</f>
        <v>Skydebaner</v>
      </c>
      <c r="D55" s="16">
        <v>0</v>
      </c>
      <c r="E55" s="16"/>
      <c r="F55" s="16">
        <f>+Bogf.!W436</f>
        <v>0</v>
      </c>
      <c r="G55" s="16"/>
      <c r="H55" s="16">
        <v>0</v>
      </c>
      <c r="I55" s="16"/>
      <c r="J55" s="16">
        <v>0</v>
      </c>
      <c r="K55" s="16"/>
      <c r="L55" s="16">
        <v>0</v>
      </c>
      <c r="M55" s="16"/>
      <c r="N55" s="16">
        <v>0</v>
      </c>
      <c r="O55" s="16"/>
      <c r="P55" s="16">
        <f>+Bogf.!AG436</f>
        <v>0</v>
      </c>
      <c r="Q55" s="16"/>
      <c r="R55" s="16">
        <v>0</v>
      </c>
      <c r="S55" s="16"/>
      <c r="T55" s="16">
        <v>1750</v>
      </c>
      <c r="U55" s="9"/>
      <c r="V55" s="16">
        <v>3500</v>
      </c>
      <c r="W55" s="9"/>
      <c r="X55" s="10"/>
      <c r="Y55" s="10"/>
      <c r="Z55" s="10"/>
    </row>
    <row r="56" spans="1:26" ht="15.75" customHeight="1">
      <c r="A56" s="16"/>
      <c r="B56" s="16"/>
      <c r="C56" s="16" t="str">
        <f>+Bogf.!S437</f>
        <v>Maskiner fitness</v>
      </c>
      <c r="D56" s="16">
        <v>100800</v>
      </c>
      <c r="E56" s="16"/>
      <c r="F56" s="16">
        <f>+Bogf.!W437</f>
        <v>11939.25</v>
      </c>
      <c r="G56" s="16"/>
      <c r="H56" s="16">
        <v>23880.25</v>
      </c>
      <c r="I56" s="16"/>
      <c r="J56" s="16">
        <v>35822</v>
      </c>
      <c r="K56" s="16"/>
      <c r="L56" s="16">
        <v>16344.5</v>
      </c>
      <c r="M56" s="16"/>
      <c r="N56" s="16">
        <v>32690.5</v>
      </c>
      <c r="O56" s="16"/>
      <c r="P56" s="16">
        <f>+Bogf.!AG437</f>
        <v>49037.5</v>
      </c>
      <c r="Q56" s="16"/>
      <c r="R56" s="16">
        <v>18626</v>
      </c>
      <c r="S56" s="16"/>
      <c r="T56" s="16">
        <v>37256</v>
      </c>
      <c r="U56" s="9"/>
      <c r="V56" s="16">
        <v>55886</v>
      </c>
      <c r="W56" s="9"/>
      <c r="X56" s="10"/>
      <c r="Y56" s="10"/>
      <c r="Z56" s="10"/>
    </row>
    <row r="57" spans="1:26" ht="15.75" customHeight="1">
      <c r="A57" s="16"/>
      <c r="B57" s="16"/>
      <c r="C57" s="16" t="str">
        <f>+Bogf.!S438</f>
        <v>Nøgler fitness</v>
      </c>
      <c r="D57" s="16">
        <v>4069</v>
      </c>
      <c r="E57" s="16"/>
      <c r="F57" s="16">
        <f>+Bogf.!W438</f>
        <v>10230.25</v>
      </c>
      <c r="G57" s="16"/>
      <c r="H57" s="16">
        <v>13024</v>
      </c>
      <c r="I57" s="16"/>
      <c r="J57" s="16">
        <v>12706</v>
      </c>
      <c r="K57" s="16"/>
      <c r="L57" s="16">
        <v>7825.25</v>
      </c>
      <c r="M57" s="16"/>
      <c r="N57" s="16">
        <v>7770.75</v>
      </c>
      <c r="O57" s="16"/>
      <c r="P57" s="16">
        <f>+Bogf.!AG438</f>
        <v>7017.25</v>
      </c>
      <c r="Q57" s="16"/>
      <c r="R57" s="16">
        <v>8242</v>
      </c>
      <c r="S57" s="16"/>
      <c r="T57" s="16">
        <v>15209</v>
      </c>
      <c r="U57" s="9"/>
      <c r="V57" s="16">
        <v>17076</v>
      </c>
      <c r="W57" s="9"/>
      <c r="X57" s="10"/>
      <c r="Y57" s="10"/>
      <c r="Z57" s="10"/>
    </row>
    <row r="58" spans="1:26" ht="15.75" customHeight="1">
      <c r="A58" s="16"/>
      <c r="B58" s="16"/>
      <c r="C58" s="16" t="str">
        <f>+Bogf.!S439</f>
        <v>Spinningcykler</v>
      </c>
      <c r="D58" s="16">
        <v>6560</v>
      </c>
      <c r="E58" s="16"/>
      <c r="F58" s="16">
        <f>+Bogf.!W439</f>
        <v>0</v>
      </c>
      <c r="G58" s="16"/>
      <c r="H58" s="16">
        <v>3280</v>
      </c>
      <c r="I58" s="16"/>
      <c r="J58" s="16">
        <v>6560</v>
      </c>
      <c r="K58" s="16"/>
      <c r="L58" s="16">
        <v>9840</v>
      </c>
      <c r="M58" s="16"/>
      <c r="N58" s="16">
        <v>13120</v>
      </c>
      <c r="O58" s="16"/>
      <c r="P58" s="16">
        <f>+Bogf.!AG439</f>
        <v>11432</v>
      </c>
      <c r="Q58" s="16"/>
      <c r="R58" s="16">
        <v>22863</v>
      </c>
      <c r="S58" s="16"/>
      <c r="T58" s="16">
        <v>34294</v>
      </c>
      <c r="U58" s="9"/>
      <c r="V58" s="16">
        <v>0</v>
      </c>
      <c r="W58" s="9"/>
      <c r="X58" s="10"/>
      <c r="Y58" s="10"/>
      <c r="Z58" s="10"/>
    </row>
    <row r="59" spans="1:26" ht="15.75" customHeight="1">
      <c r="A59" s="16"/>
      <c r="B59" s="16"/>
      <c r="C59" s="16" t="str">
        <f>+Bogf.!S440</f>
        <v>Tilgodehavender</v>
      </c>
      <c r="D59" s="16">
        <v>0</v>
      </c>
      <c r="E59" s="16"/>
      <c r="F59" s="16">
        <f>+Bogf.!W440</f>
        <v>1400</v>
      </c>
      <c r="G59" s="16"/>
      <c r="H59" s="16">
        <v>2100</v>
      </c>
      <c r="I59" s="16"/>
      <c r="J59" s="16">
        <v>0</v>
      </c>
      <c r="K59" s="16"/>
      <c r="L59" s="16">
        <v>0</v>
      </c>
      <c r="M59" s="16"/>
      <c r="N59" s="16">
        <v>3667.7</v>
      </c>
      <c r="O59" s="16"/>
      <c r="P59" s="16">
        <f>+Bogf.!AG440</f>
        <v>22900</v>
      </c>
      <c r="Q59" s="16"/>
      <c r="R59" s="16">
        <v>8917.9700000000012</v>
      </c>
      <c r="S59" s="16"/>
      <c r="T59" s="16">
        <v>10065</v>
      </c>
      <c r="U59" s="9"/>
      <c r="V59" s="16">
        <v>6700</v>
      </c>
      <c r="W59" s="9"/>
      <c r="X59" s="10"/>
      <c r="Y59" s="10"/>
      <c r="Z59" s="10"/>
    </row>
    <row r="60" spans="1:26" ht="15.75" customHeight="1">
      <c r="A60" s="16"/>
      <c r="B60" s="16"/>
      <c r="C60" s="16" t="str">
        <f>+Bogf.!S441</f>
        <v>Værdipapirer</v>
      </c>
      <c r="D60" s="16">
        <v>464481.5</v>
      </c>
      <c r="E60" s="16"/>
      <c r="F60" s="16">
        <f>+Bogf.!W441</f>
        <v>371822</v>
      </c>
      <c r="G60" s="16"/>
      <c r="H60" s="16">
        <v>441314.83999999997</v>
      </c>
      <c r="I60" s="16"/>
      <c r="J60" s="16">
        <v>443062</v>
      </c>
      <c r="K60" s="16"/>
      <c r="L60" s="16">
        <v>464481.5</v>
      </c>
      <c r="M60" s="16"/>
      <c r="N60" s="16">
        <v>454177.27</v>
      </c>
      <c r="O60" s="16"/>
      <c r="P60" s="16">
        <f>+Bogf.!AG441</f>
        <v>464092.32999999996</v>
      </c>
      <c r="Q60" s="16"/>
      <c r="R60" s="16">
        <v>438451.20000000001</v>
      </c>
      <c r="S60" s="16"/>
      <c r="T60" s="16">
        <v>445008.42</v>
      </c>
      <c r="U60" s="9"/>
      <c r="V60" s="16">
        <v>467252</v>
      </c>
      <c r="W60" s="9"/>
      <c r="X60" s="10"/>
      <c r="Y60" s="10"/>
      <c r="Z60" s="10"/>
    </row>
    <row r="61" spans="1:26" ht="15.75" customHeight="1">
      <c r="A61" s="16"/>
      <c r="B61" s="16"/>
      <c r="C61" s="16" t="str">
        <f>+Bogf.!S442</f>
        <v>Bankindestående</v>
      </c>
      <c r="D61" s="16">
        <v>-112322.95</v>
      </c>
      <c r="E61" s="16"/>
      <c r="F61" s="16">
        <f>+Bogf.!W442</f>
        <v>281010.31</v>
      </c>
      <c r="G61" s="16"/>
      <c r="H61" s="16">
        <v>145960.58000000002</v>
      </c>
      <c r="I61" s="16"/>
      <c r="J61" s="16">
        <v>76835</v>
      </c>
      <c r="K61" s="16"/>
      <c r="L61" s="16">
        <v>87114.86</v>
      </c>
      <c r="M61" s="16"/>
      <c r="N61" s="16">
        <v>207930.56</v>
      </c>
      <c r="O61" s="16"/>
      <c r="P61" s="16">
        <f>+Bogf.!AG442</f>
        <v>164481.93</v>
      </c>
      <c r="Q61" s="16"/>
      <c r="R61" s="16">
        <v>120213.61</v>
      </c>
      <c r="S61" s="16"/>
      <c r="T61" s="16">
        <v>74832.479999999996</v>
      </c>
      <c r="U61" s="9"/>
      <c r="V61" s="16">
        <v>63245</v>
      </c>
      <c r="W61" s="9"/>
      <c r="X61" s="10"/>
      <c r="Y61" s="16"/>
      <c r="Z61" s="10"/>
    </row>
    <row r="62" spans="1:26" ht="15.75" customHeight="1">
      <c r="A62" s="16"/>
      <c r="B62" s="16"/>
      <c r="C62" s="16" t="str">
        <f>+Bogf.!S443</f>
        <v>Likvide beholdninger</v>
      </c>
      <c r="D62" s="16">
        <v>2835</v>
      </c>
      <c r="E62" s="16"/>
      <c r="F62" s="16">
        <f>+Bogf.!W443</f>
        <v>1505</v>
      </c>
      <c r="G62" s="16"/>
      <c r="H62" s="16">
        <v>1505</v>
      </c>
      <c r="I62" s="16"/>
      <c r="J62" s="16">
        <v>1505</v>
      </c>
      <c r="K62" s="16"/>
      <c r="L62" s="16">
        <v>2835</v>
      </c>
      <c r="M62" s="16"/>
      <c r="N62" s="16">
        <v>5075</v>
      </c>
      <c r="O62" s="16"/>
      <c r="P62" s="16">
        <f>+Bogf.!AG443</f>
        <v>300</v>
      </c>
      <c r="Q62" s="16"/>
      <c r="R62" s="16">
        <v>300</v>
      </c>
      <c r="S62" s="16"/>
      <c r="T62" s="16">
        <v>865</v>
      </c>
      <c r="U62" s="9"/>
      <c r="V62" s="16">
        <v>952</v>
      </c>
      <c r="W62" s="9"/>
      <c r="X62" s="10"/>
      <c r="Y62" s="10"/>
      <c r="Z62" s="10"/>
    </row>
    <row r="63" spans="1:26" ht="15.75" customHeight="1">
      <c r="A63" s="25"/>
      <c r="B63" s="25"/>
      <c r="C63" s="25" t="s">
        <v>53</v>
      </c>
      <c r="D63" s="26">
        <f>SUM(D54:D62)</f>
        <v>466422.55</v>
      </c>
      <c r="E63" s="25"/>
      <c r="F63" s="26">
        <f>SUM(F54:F62)</f>
        <v>677906.81</v>
      </c>
      <c r="G63" s="25"/>
      <c r="H63" s="26">
        <v>631064.66999999993</v>
      </c>
      <c r="I63" s="25"/>
      <c r="J63" s="26">
        <f>SUM(J54:J62)</f>
        <v>576490</v>
      </c>
      <c r="K63" s="25"/>
      <c r="L63" s="26">
        <v>588441.11</v>
      </c>
      <c r="M63" s="25"/>
      <c r="N63" s="26">
        <f>SUM(N54:N62)</f>
        <v>724431.78</v>
      </c>
      <c r="O63" s="25"/>
      <c r="P63" s="26">
        <f>SUM(P54:P62)</f>
        <v>719261.01</v>
      </c>
      <c r="Q63" s="25"/>
      <c r="R63" s="26">
        <f>SUM(R54:R62)</f>
        <v>627002.78</v>
      </c>
      <c r="S63" s="25"/>
      <c r="T63" s="26">
        <f>SUM(T54:T62)</f>
        <v>638057.89999999991</v>
      </c>
      <c r="U63" s="27"/>
      <c r="V63" s="26">
        <f>SUM(V54:V62)</f>
        <v>642778</v>
      </c>
      <c r="W63" s="27"/>
      <c r="X63" s="27"/>
      <c r="Y63" s="27"/>
      <c r="Z63" s="27"/>
    </row>
    <row r="64" spans="1:26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9"/>
      <c r="V64" s="16"/>
      <c r="W64" s="9"/>
      <c r="X64" s="10"/>
      <c r="Y64" s="10"/>
      <c r="Z64" s="10"/>
    </row>
    <row r="65" spans="1:26" ht="15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9"/>
      <c r="V65" s="16"/>
      <c r="W65" s="9"/>
      <c r="X65" s="10"/>
      <c r="Y65" s="10"/>
      <c r="Z65" s="10"/>
    </row>
    <row r="66" spans="1:26" ht="15.75" customHeight="1">
      <c r="A66" s="16"/>
      <c r="B66" s="16"/>
      <c r="C66" s="16" t="s">
        <v>54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9"/>
      <c r="V66" s="16"/>
      <c r="W66" s="9"/>
      <c r="X66" s="10"/>
      <c r="Y66" s="10"/>
      <c r="Z66" s="10"/>
    </row>
    <row r="67" spans="1:26" ht="15.75" customHeight="1">
      <c r="A67" s="16"/>
      <c r="B67" s="16"/>
      <c r="C67" s="16" t="s">
        <v>55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9"/>
      <c r="V67" s="16"/>
      <c r="W67" s="9"/>
      <c r="X67" s="10"/>
      <c r="Y67" s="10"/>
      <c r="Z67" s="10"/>
    </row>
    <row r="68" spans="1:26" ht="15.75" customHeight="1">
      <c r="A68" s="16"/>
      <c r="B68" s="16"/>
      <c r="C68" s="16" t="s">
        <v>56</v>
      </c>
      <c r="D68" s="16">
        <v>461457.11</v>
      </c>
      <c r="E68" s="16"/>
      <c r="F68" s="16">
        <f>-Bogf.!W445-F73</f>
        <v>504734.92000000004</v>
      </c>
      <c r="G68" s="16"/>
      <c r="H68" s="16">
        <v>461257.15</v>
      </c>
      <c r="I68" s="16"/>
      <c r="J68" s="16">
        <v>461457</v>
      </c>
      <c r="K68" s="16"/>
      <c r="L68" s="16">
        <v>419584.06</v>
      </c>
      <c r="M68" s="16"/>
      <c r="N68" s="16">
        <v>582712.67000000004</v>
      </c>
      <c r="O68" s="16"/>
      <c r="P68" s="16">
        <f>-Bogf.!AG445</f>
        <v>506987.78</v>
      </c>
      <c r="Q68" s="16"/>
      <c r="R68" s="16">
        <v>509562.75</v>
      </c>
      <c r="S68" s="16"/>
      <c r="T68" s="16">
        <v>528389.63</v>
      </c>
      <c r="U68" s="9"/>
      <c r="V68" s="16">
        <v>542675</v>
      </c>
      <c r="W68" s="9"/>
      <c r="X68" s="10"/>
      <c r="Y68" s="10"/>
      <c r="Z68" s="10"/>
    </row>
    <row r="69" spans="1:26" ht="15.75" customHeight="1">
      <c r="A69" s="16"/>
      <c r="B69" s="16"/>
      <c r="C69" s="16" t="s">
        <v>36</v>
      </c>
      <c r="D69" s="16">
        <v>-122018.31999999995</v>
      </c>
      <c r="E69" s="16"/>
      <c r="F69" s="16">
        <f>+F44</f>
        <v>48214.890000000014</v>
      </c>
      <c r="G69" s="16"/>
      <c r="H69" s="16">
        <v>43477.76999999996</v>
      </c>
      <c r="I69" s="16"/>
      <c r="J69" s="16">
        <v>-200</v>
      </c>
      <c r="K69" s="16"/>
      <c r="L69" s="16">
        <v>41873.049999999988</v>
      </c>
      <c r="M69" s="16"/>
      <c r="N69" s="16">
        <v>-163128.60999999993</v>
      </c>
      <c r="O69" s="16"/>
      <c r="P69" s="16">
        <f>+P40</f>
        <v>75724.889999999898</v>
      </c>
      <c r="Q69" s="16"/>
      <c r="R69" s="16">
        <f>+R40</f>
        <v>-2574.9699999999721</v>
      </c>
      <c r="S69" s="16"/>
      <c r="T69" s="16">
        <v>-18826.880000000063</v>
      </c>
      <c r="U69" s="9"/>
      <c r="V69" s="16">
        <f>+V40</f>
        <v>-14285</v>
      </c>
      <c r="W69" s="9"/>
      <c r="X69" s="10"/>
      <c r="Y69" s="10"/>
      <c r="Z69" s="10"/>
    </row>
    <row r="70" spans="1:26" ht="15.75" customHeight="1">
      <c r="A70" s="25"/>
      <c r="B70" s="25"/>
      <c r="C70" s="25" t="s">
        <v>57</v>
      </c>
      <c r="D70" s="26">
        <f>SUM(D68:D69)</f>
        <v>339438.79000000004</v>
      </c>
      <c r="E70" s="25"/>
      <c r="F70" s="26">
        <f>SUM(F68:F69)</f>
        <v>552949.81000000006</v>
      </c>
      <c r="G70" s="25"/>
      <c r="H70" s="26">
        <v>504734.92</v>
      </c>
      <c r="I70" s="25"/>
      <c r="J70" s="26">
        <f>SUM(J68:J69)</f>
        <v>461257</v>
      </c>
      <c r="K70" s="25"/>
      <c r="L70" s="26">
        <v>461457.11</v>
      </c>
      <c r="M70" s="25"/>
      <c r="N70" s="26">
        <f>SUM(N68:N69)</f>
        <v>419584.06000000011</v>
      </c>
      <c r="O70" s="25"/>
      <c r="P70" s="26">
        <f>SUM(P68:P69)</f>
        <v>582712.66999999993</v>
      </c>
      <c r="Q70" s="25"/>
      <c r="R70" s="26">
        <f>SUM(R68:R69)</f>
        <v>506987.78</v>
      </c>
      <c r="S70" s="25"/>
      <c r="T70" s="26">
        <f>SUM(T68:T69)</f>
        <v>509562.74999999994</v>
      </c>
      <c r="U70" s="27"/>
      <c r="V70" s="26">
        <f>SUM(V68:V69)</f>
        <v>528390</v>
      </c>
      <c r="W70" s="27"/>
      <c r="X70" s="27"/>
      <c r="Y70" s="27"/>
      <c r="Z70" s="27"/>
    </row>
    <row r="71" spans="1:26" ht="15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9"/>
      <c r="V71" s="16"/>
      <c r="W71" s="9"/>
      <c r="X71" s="10"/>
      <c r="Y71" s="10"/>
      <c r="Z71" s="10"/>
    </row>
    <row r="72" spans="1:26" ht="15.75" customHeight="1">
      <c r="A72" s="16"/>
      <c r="B72" s="16"/>
      <c r="C72" s="16" t="s">
        <v>58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9"/>
      <c r="V72" s="16"/>
      <c r="W72" s="9"/>
      <c r="X72" s="10"/>
      <c r="Y72" s="10"/>
      <c r="Z72" s="10"/>
    </row>
    <row r="73" spans="1:26" ht="15.75" hidden="1" customHeight="1">
      <c r="A73" s="16"/>
      <c r="B73" s="16"/>
      <c r="C73" s="10" t="s">
        <v>43</v>
      </c>
      <c r="D73" s="16">
        <v>0</v>
      </c>
      <c r="E73" s="16"/>
      <c r="F73" s="16"/>
      <c r="G73" s="16"/>
      <c r="H73" s="16"/>
      <c r="I73" s="16"/>
      <c r="J73" s="16"/>
      <c r="K73" s="16"/>
      <c r="L73" s="16"/>
      <c r="M73" s="16"/>
      <c r="N73" s="16">
        <v>150000</v>
      </c>
      <c r="O73" s="16"/>
      <c r="P73" s="16">
        <v>0</v>
      </c>
      <c r="Q73" s="16"/>
      <c r="R73" s="16">
        <v>0</v>
      </c>
      <c r="S73" s="16"/>
      <c r="T73" s="16">
        <v>0</v>
      </c>
      <c r="U73" s="9"/>
      <c r="V73" s="16">
        <v>0</v>
      </c>
      <c r="W73" s="9"/>
      <c r="X73" s="10"/>
      <c r="Y73" s="10"/>
      <c r="Z73" s="10"/>
    </row>
    <row r="74" spans="1:26" ht="15.75" customHeight="1">
      <c r="A74" s="16"/>
      <c r="B74" s="16"/>
      <c r="C74" s="16" t="str">
        <f>+Bogf.!S446</f>
        <v>Leverandør- og anden gæld</v>
      </c>
      <c r="D74" s="16">
        <v>0</v>
      </c>
      <c r="E74" s="16"/>
      <c r="F74" s="16">
        <f>-Bogf.!W446</f>
        <v>3960</v>
      </c>
      <c r="G74" s="16"/>
      <c r="H74" s="16">
        <v>8043.75</v>
      </c>
      <c r="I74" s="16"/>
      <c r="J74" s="16">
        <v>7826</v>
      </c>
      <c r="K74" s="16"/>
      <c r="L74" s="16">
        <v>0</v>
      </c>
      <c r="M74" s="16"/>
      <c r="N74" s="16">
        <v>32508.22</v>
      </c>
      <c r="O74" s="16"/>
      <c r="P74" s="16">
        <f>-Bogf.!AG446</f>
        <v>19048.34</v>
      </c>
      <c r="Q74" s="16"/>
      <c r="R74" s="16">
        <v>8460</v>
      </c>
      <c r="S74" s="16"/>
      <c r="T74" s="16">
        <v>21836.15</v>
      </c>
      <c r="U74" s="9"/>
      <c r="V74" s="16">
        <v>488</v>
      </c>
      <c r="W74" s="9"/>
      <c r="X74" s="10"/>
      <c r="Y74" s="10"/>
      <c r="Z74" s="10"/>
    </row>
    <row r="75" spans="1:26" ht="15.75" customHeight="1">
      <c r="A75" s="16"/>
      <c r="B75" s="16"/>
      <c r="C75" s="16" t="str">
        <f>+Bogf.!S447</f>
        <v>Deposita, nøgler</v>
      </c>
      <c r="D75" s="16">
        <v>45800</v>
      </c>
      <c r="E75" s="16"/>
      <c r="F75" s="16">
        <f>-Bogf.!W447</f>
        <v>36400</v>
      </c>
      <c r="G75" s="16"/>
      <c r="H75" s="16">
        <v>33000</v>
      </c>
      <c r="I75" s="16"/>
      <c r="J75" s="16">
        <v>32400</v>
      </c>
      <c r="K75" s="16"/>
      <c r="L75" s="16">
        <v>45800</v>
      </c>
      <c r="M75" s="16"/>
      <c r="N75" s="16">
        <v>40200</v>
      </c>
      <c r="O75" s="16"/>
      <c r="P75" s="16">
        <f>-Bogf.!AG447</f>
        <v>39400</v>
      </c>
      <c r="Q75" s="16"/>
      <c r="R75" s="16">
        <v>35400</v>
      </c>
      <c r="S75" s="16"/>
      <c r="T75" s="16">
        <v>30200</v>
      </c>
      <c r="U75" s="9"/>
      <c r="V75" s="16">
        <v>33000</v>
      </c>
      <c r="W75" s="9"/>
      <c r="X75" s="10"/>
      <c r="Y75" s="10"/>
      <c r="Z75" s="10"/>
    </row>
    <row r="76" spans="1:26" ht="15.75" customHeight="1">
      <c r="A76" s="16"/>
      <c r="B76" s="16"/>
      <c r="C76" s="16" t="str">
        <f>+Bogf.!S448</f>
        <v>Periodiserede kontingenter</v>
      </c>
      <c r="D76" s="16">
        <v>81184</v>
      </c>
      <c r="E76" s="16"/>
      <c r="F76" s="16">
        <f>-Bogf.!W448</f>
        <v>84597</v>
      </c>
      <c r="G76" s="16"/>
      <c r="H76" s="16">
        <v>85286</v>
      </c>
      <c r="I76" s="16"/>
      <c r="J76" s="16">
        <v>75006</v>
      </c>
      <c r="K76" s="16"/>
      <c r="L76" s="16">
        <v>81184</v>
      </c>
      <c r="M76" s="16"/>
      <c r="N76" s="16">
        <v>82139.5</v>
      </c>
      <c r="O76" s="16"/>
      <c r="P76" s="16">
        <f>-Bogf.!AG448</f>
        <v>78100</v>
      </c>
      <c r="Q76" s="16"/>
      <c r="R76" s="16">
        <v>76155</v>
      </c>
      <c r="S76" s="16"/>
      <c r="T76" s="16">
        <v>76459</v>
      </c>
      <c r="U76" s="9"/>
      <c r="V76" s="16">
        <v>80900</v>
      </c>
      <c r="W76" s="9"/>
      <c r="X76" s="10"/>
      <c r="Y76" s="10"/>
      <c r="Z76" s="10"/>
    </row>
    <row r="77" spans="1:26" ht="15.75" customHeight="1">
      <c r="A77" s="25"/>
      <c r="B77" s="25"/>
      <c r="C77" s="25" t="s">
        <v>59</v>
      </c>
      <c r="D77" s="26">
        <f>SUM(D73:D76)</f>
        <v>126984</v>
      </c>
      <c r="E77" s="25"/>
      <c r="F77" s="26">
        <f>SUM(F73:F76)</f>
        <v>124957</v>
      </c>
      <c r="G77" s="25"/>
      <c r="H77" s="26">
        <v>126329.75</v>
      </c>
      <c r="I77" s="25"/>
      <c r="J77" s="26">
        <f>SUM(J73:J76)</f>
        <v>115232</v>
      </c>
      <c r="K77" s="25"/>
      <c r="L77" s="26">
        <v>126984</v>
      </c>
      <c r="M77" s="25"/>
      <c r="N77" s="26">
        <f>SUM(N73:N76)</f>
        <v>304847.71999999997</v>
      </c>
      <c r="O77" s="25"/>
      <c r="P77" s="26">
        <f>SUM(P73:P76)</f>
        <v>136548.34</v>
      </c>
      <c r="Q77" s="25"/>
      <c r="R77" s="26">
        <f>SUM(R73:R76)</f>
        <v>120015</v>
      </c>
      <c r="S77" s="25"/>
      <c r="T77" s="26">
        <f>SUM(T73:T76)</f>
        <v>128495.15</v>
      </c>
      <c r="U77" s="27"/>
      <c r="V77" s="26">
        <f>SUM(V73:V76)</f>
        <v>114388</v>
      </c>
      <c r="W77" s="27"/>
      <c r="X77" s="27"/>
      <c r="Y77" s="27"/>
      <c r="Z77" s="27"/>
    </row>
    <row r="78" spans="1:26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6"/>
      <c r="O78" s="10"/>
      <c r="P78" s="10"/>
      <c r="Q78" s="10"/>
      <c r="R78" s="10"/>
      <c r="S78" s="10"/>
      <c r="T78" s="10"/>
      <c r="U78" s="9"/>
      <c r="V78" s="10"/>
      <c r="W78" s="9"/>
      <c r="X78" s="10"/>
      <c r="Y78" s="10"/>
      <c r="Z78" s="10"/>
    </row>
    <row r="79" spans="1:26" ht="15.75" customHeight="1">
      <c r="A79" s="25"/>
      <c r="B79" s="25"/>
      <c r="C79" s="25" t="s">
        <v>60</v>
      </c>
      <c r="D79" s="28">
        <f>+D70+D77</f>
        <v>466422.79000000004</v>
      </c>
      <c r="E79" s="25"/>
      <c r="F79" s="28">
        <f>+F70+F77</f>
        <v>677906.81</v>
      </c>
      <c r="G79" s="25"/>
      <c r="H79" s="28">
        <v>631064.66999999993</v>
      </c>
      <c r="I79" s="25"/>
      <c r="J79" s="28">
        <v>576490</v>
      </c>
      <c r="K79" s="25"/>
      <c r="L79" s="28">
        <v>588441.11</v>
      </c>
      <c r="M79" s="25"/>
      <c r="N79" s="28">
        <f>+N70+N77</f>
        <v>724431.78</v>
      </c>
      <c r="O79" s="25"/>
      <c r="P79" s="28">
        <f>+P70+P77</f>
        <v>719261.00999999989</v>
      </c>
      <c r="Q79" s="25"/>
      <c r="R79" s="28">
        <f>+R70+R77</f>
        <v>627002.78</v>
      </c>
      <c r="S79" s="25"/>
      <c r="T79" s="28">
        <f>+T70+T77</f>
        <v>638057.89999999991</v>
      </c>
      <c r="U79" s="27"/>
      <c r="V79" s="28">
        <f>+V70+V77</f>
        <v>642778</v>
      </c>
      <c r="W79" s="27"/>
      <c r="X79" s="27"/>
      <c r="Y79" s="27"/>
      <c r="Z79" s="27"/>
    </row>
    <row r="80" spans="1:26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6"/>
      <c r="O80" s="10"/>
      <c r="P80" s="10"/>
      <c r="Q80" s="10"/>
      <c r="R80" s="10"/>
      <c r="S80" s="10"/>
      <c r="T80" s="10"/>
      <c r="U80" s="9"/>
      <c r="V80" s="10"/>
      <c r="W80" s="9"/>
      <c r="X80" s="10"/>
      <c r="Y80" s="10"/>
      <c r="Z80" s="10"/>
    </row>
    <row r="81" spans="1:26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9"/>
      <c r="V81" s="10"/>
      <c r="W81" s="9"/>
      <c r="X81" s="10"/>
      <c r="Y81" s="10"/>
      <c r="Z81" s="10"/>
    </row>
    <row r="82" spans="1:26" ht="15.75" customHeight="1">
      <c r="A82" s="10"/>
      <c r="B82" s="10"/>
      <c r="C82" s="10" t="s">
        <v>61</v>
      </c>
      <c r="D82" s="16">
        <f>+D63-D79</f>
        <v>-0.24000000004889444</v>
      </c>
      <c r="E82" s="16"/>
      <c r="F82" s="16">
        <f>+F63-F79</f>
        <v>0</v>
      </c>
      <c r="G82" s="16"/>
      <c r="H82" s="16">
        <f>+H63-H79</f>
        <v>0</v>
      </c>
      <c r="I82" s="16"/>
      <c r="J82" s="16">
        <f>+J63-J79</f>
        <v>0</v>
      </c>
      <c r="K82" s="16"/>
      <c r="L82" s="16">
        <v>0</v>
      </c>
      <c r="M82" s="16"/>
      <c r="N82" s="16">
        <f>+N63-N79</f>
        <v>0</v>
      </c>
      <c r="O82" s="16"/>
      <c r="P82" s="16">
        <f>+P63-P79</f>
        <v>0</v>
      </c>
      <c r="Q82" s="16"/>
      <c r="R82" s="16">
        <f>+R63-R79</f>
        <v>0</v>
      </c>
      <c r="S82" s="16"/>
      <c r="T82" s="16">
        <f>+T63-T79</f>
        <v>0</v>
      </c>
      <c r="U82" s="23"/>
      <c r="V82" s="16">
        <f>+V63-V79</f>
        <v>0</v>
      </c>
      <c r="W82" s="23"/>
      <c r="X82" s="16"/>
      <c r="Y82" s="10"/>
      <c r="Z82" s="10"/>
    </row>
    <row r="83" spans="1:26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9"/>
      <c r="V83" s="10"/>
      <c r="X83" s="10"/>
      <c r="Y83" s="10"/>
      <c r="Z83" s="10"/>
    </row>
    <row r="84" spans="1:26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9"/>
      <c r="V84" s="10"/>
      <c r="X84" s="10"/>
      <c r="Y84" s="10"/>
      <c r="Z84" s="10"/>
    </row>
    <row r="85" spans="1:26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9"/>
      <c r="V85" s="10"/>
      <c r="X85" s="10"/>
      <c r="Y85" s="10"/>
      <c r="Z85" s="10"/>
    </row>
    <row r="86" spans="1:26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9"/>
      <c r="V86" s="10"/>
      <c r="X86" s="10"/>
      <c r="Y86" s="10"/>
      <c r="Z86" s="10"/>
    </row>
    <row r="87" spans="1:26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9"/>
      <c r="V87" s="10"/>
      <c r="X87" s="10"/>
      <c r="Y87" s="10"/>
      <c r="Z87" s="10"/>
    </row>
    <row r="88" spans="1:26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9"/>
      <c r="V88" s="10"/>
      <c r="X88" s="10"/>
      <c r="Y88" s="10"/>
      <c r="Z88" s="10"/>
    </row>
    <row r="89" spans="1:26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9"/>
      <c r="V89" s="10"/>
      <c r="X89" s="10"/>
      <c r="Y89" s="10"/>
      <c r="Z89" s="10"/>
    </row>
    <row r="90" spans="1:26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9"/>
      <c r="V90" s="10"/>
      <c r="X90" s="10"/>
      <c r="Y90" s="10"/>
      <c r="Z90" s="10"/>
    </row>
    <row r="91" spans="1:26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9"/>
      <c r="V91" s="10"/>
      <c r="X91" s="10"/>
      <c r="Y91" s="10"/>
      <c r="Z91" s="10"/>
    </row>
    <row r="92" spans="1:26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9"/>
      <c r="V92" s="10"/>
      <c r="X92" s="10"/>
      <c r="Y92" s="10"/>
      <c r="Z92" s="10"/>
    </row>
    <row r="93" spans="1:26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9"/>
      <c r="V93" s="10"/>
      <c r="X93" s="10"/>
      <c r="Y93" s="10"/>
      <c r="Z93" s="10"/>
    </row>
    <row r="94" spans="1:26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9"/>
      <c r="V94" s="10"/>
      <c r="X94" s="10"/>
      <c r="Y94" s="10"/>
      <c r="Z94" s="10"/>
    </row>
    <row r="95" spans="1:26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9"/>
      <c r="V95" s="10"/>
      <c r="X95" s="10"/>
      <c r="Y95" s="10"/>
      <c r="Z95" s="10"/>
    </row>
    <row r="96" spans="1:26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9"/>
      <c r="V96" s="10"/>
      <c r="X96" s="10"/>
      <c r="Y96" s="10"/>
      <c r="Z96" s="10"/>
    </row>
    <row r="97" spans="1:26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9"/>
      <c r="V97" s="10"/>
      <c r="X97" s="10"/>
      <c r="Y97" s="10"/>
      <c r="Z97" s="10"/>
    </row>
    <row r="98" spans="1:26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9"/>
      <c r="V98" s="10"/>
      <c r="X98" s="10"/>
      <c r="Y98" s="10"/>
      <c r="Z98" s="10"/>
    </row>
    <row r="99" spans="1:26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9"/>
      <c r="V99" s="10"/>
      <c r="X99" s="10"/>
      <c r="Y99" s="10"/>
      <c r="Z99" s="10"/>
    </row>
    <row r="100" spans="1:26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9"/>
      <c r="V100" s="10"/>
      <c r="X100" s="10"/>
      <c r="Y100" s="10"/>
      <c r="Z100" s="10"/>
    </row>
    <row r="101" spans="1:26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9"/>
      <c r="V101" s="10"/>
      <c r="X101" s="10"/>
      <c r="Y101" s="10"/>
      <c r="Z101" s="10"/>
    </row>
    <row r="102" spans="1:26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9"/>
      <c r="V102" s="10"/>
      <c r="X102" s="10"/>
      <c r="Y102" s="10"/>
      <c r="Z102" s="10"/>
    </row>
    <row r="103" spans="1:26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9"/>
      <c r="V103" s="10"/>
      <c r="X103" s="10"/>
      <c r="Y103" s="10"/>
      <c r="Z103" s="10"/>
    </row>
    <row r="104" spans="1:26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9"/>
      <c r="V104" s="10"/>
      <c r="X104" s="10"/>
      <c r="Y104" s="10"/>
      <c r="Z104" s="10"/>
    </row>
    <row r="105" spans="1:26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9"/>
      <c r="V105" s="10"/>
      <c r="X105" s="10"/>
      <c r="Y105" s="10"/>
      <c r="Z105" s="10"/>
    </row>
    <row r="106" spans="1:26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9"/>
      <c r="V106" s="10"/>
      <c r="X106" s="10"/>
      <c r="Y106" s="10"/>
      <c r="Z106" s="10"/>
    </row>
    <row r="107" spans="1:26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9"/>
      <c r="V107" s="10"/>
      <c r="X107" s="10"/>
      <c r="Y107" s="10"/>
      <c r="Z107" s="10"/>
    </row>
    <row r="108" spans="1:26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9"/>
      <c r="V108" s="10"/>
      <c r="X108" s="10"/>
      <c r="Y108" s="10"/>
      <c r="Z108" s="10"/>
    </row>
    <row r="109" spans="1:26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9"/>
      <c r="V109" s="10"/>
      <c r="X109" s="10"/>
      <c r="Y109" s="10"/>
      <c r="Z109" s="10"/>
    </row>
    <row r="110" spans="1:26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9"/>
      <c r="V110" s="10"/>
      <c r="X110" s="10"/>
      <c r="Y110" s="10"/>
      <c r="Z110" s="10"/>
    </row>
    <row r="111" spans="1:26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9"/>
      <c r="V111" s="10"/>
      <c r="X111" s="10"/>
      <c r="Y111" s="10"/>
      <c r="Z111" s="10"/>
    </row>
    <row r="112" spans="1:26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9"/>
      <c r="V112" s="10"/>
      <c r="X112" s="10"/>
      <c r="Y112" s="10"/>
      <c r="Z112" s="10"/>
    </row>
    <row r="113" spans="1:26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9"/>
      <c r="V113" s="10"/>
      <c r="X113" s="10"/>
      <c r="Y113" s="10"/>
      <c r="Z113" s="10"/>
    </row>
    <row r="114" spans="1:26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9"/>
      <c r="V114" s="10"/>
      <c r="X114" s="10"/>
      <c r="Y114" s="10"/>
      <c r="Z114" s="10"/>
    </row>
    <row r="115" spans="1:26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9"/>
      <c r="V115" s="10"/>
      <c r="X115" s="10"/>
      <c r="Y115" s="10"/>
      <c r="Z115" s="10"/>
    </row>
    <row r="116" spans="1:2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9"/>
      <c r="V116" s="10"/>
      <c r="X116" s="10"/>
      <c r="Y116" s="10"/>
      <c r="Z116" s="10"/>
    </row>
    <row r="117" spans="1:26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9"/>
      <c r="V117" s="10"/>
      <c r="X117" s="10"/>
      <c r="Y117" s="10"/>
      <c r="Z117" s="10"/>
    </row>
    <row r="118" spans="1:26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9"/>
      <c r="V118" s="10"/>
      <c r="X118" s="10"/>
      <c r="Y118" s="10"/>
      <c r="Z118" s="10"/>
    </row>
    <row r="119" spans="1:26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9"/>
      <c r="V119" s="10"/>
      <c r="X119" s="10"/>
      <c r="Y119" s="10"/>
      <c r="Z119" s="10"/>
    </row>
    <row r="120" spans="1:26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9"/>
      <c r="V120" s="10"/>
      <c r="X120" s="10"/>
      <c r="Y120" s="10"/>
      <c r="Z120" s="10"/>
    </row>
    <row r="121" spans="1:26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9"/>
      <c r="V121" s="10"/>
      <c r="X121" s="10"/>
      <c r="Y121" s="10"/>
      <c r="Z121" s="10"/>
    </row>
    <row r="122" spans="1:26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9"/>
      <c r="V122" s="10"/>
      <c r="X122" s="10"/>
      <c r="Y122" s="10"/>
      <c r="Z122" s="10"/>
    </row>
    <row r="123" spans="1:26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9"/>
      <c r="V123" s="10"/>
      <c r="X123" s="10"/>
      <c r="Y123" s="10"/>
      <c r="Z123" s="10"/>
    </row>
    <row r="124" spans="1:26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9"/>
      <c r="V124" s="10"/>
      <c r="X124" s="10"/>
      <c r="Y124" s="10"/>
      <c r="Z124" s="10"/>
    </row>
    <row r="125" spans="1:26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9"/>
      <c r="V125" s="10"/>
      <c r="X125" s="10"/>
      <c r="Y125" s="10"/>
      <c r="Z125" s="10"/>
    </row>
    <row r="126" spans="1: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9"/>
      <c r="V126" s="10"/>
      <c r="X126" s="10"/>
      <c r="Y126" s="10"/>
      <c r="Z126" s="10"/>
    </row>
    <row r="127" spans="1:26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9"/>
      <c r="V127" s="10"/>
      <c r="X127" s="10"/>
      <c r="Y127" s="10"/>
      <c r="Z127" s="10"/>
    </row>
    <row r="128" spans="1:26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9"/>
      <c r="V128" s="10"/>
      <c r="X128" s="10"/>
      <c r="Y128" s="10"/>
      <c r="Z128" s="10"/>
    </row>
    <row r="129" spans="1:26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9"/>
      <c r="V129" s="10"/>
      <c r="X129" s="10"/>
      <c r="Y129" s="10"/>
      <c r="Z129" s="10"/>
    </row>
    <row r="130" spans="1:26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9"/>
      <c r="V130" s="10"/>
      <c r="X130" s="10"/>
      <c r="Y130" s="10"/>
      <c r="Z130" s="10"/>
    </row>
    <row r="131" spans="1:26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9"/>
      <c r="V131" s="10"/>
      <c r="X131" s="10"/>
      <c r="Y131" s="10"/>
      <c r="Z131" s="10"/>
    </row>
    <row r="132" spans="1:26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9"/>
      <c r="V132" s="10"/>
      <c r="X132" s="10"/>
      <c r="Y132" s="10"/>
      <c r="Z132" s="10"/>
    </row>
    <row r="133" spans="1:26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9"/>
      <c r="V133" s="10"/>
      <c r="X133" s="10"/>
      <c r="Y133" s="10"/>
      <c r="Z133" s="10"/>
    </row>
    <row r="134" spans="1:26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9"/>
      <c r="V134" s="10"/>
      <c r="X134" s="10"/>
      <c r="Y134" s="10"/>
      <c r="Z134" s="10"/>
    </row>
    <row r="135" spans="1:26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9"/>
      <c r="V135" s="10"/>
      <c r="X135" s="10"/>
      <c r="Y135" s="10"/>
      <c r="Z135" s="10"/>
    </row>
    <row r="136" spans="1:2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9"/>
      <c r="V136" s="10"/>
      <c r="X136" s="10"/>
      <c r="Y136" s="10"/>
      <c r="Z136" s="10"/>
    </row>
    <row r="137" spans="1:26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9"/>
      <c r="V137" s="10"/>
      <c r="X137" s="10"/>
      <c r="Y137" s="10"/>
      <c r="Z137" s="10"/>
    </row>
    <row r="138" spans="1:26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9"/>
      <c r="V138" s="10"/>
      <c r="X138" s="10"/>
      <c r="Y138" s="10"/>
      <c r="Z138" s="10"/>
    </row>
    <row r="139" spans="1:26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9"/>
      <c r="V139" s="10"/>
      <c r="X139" s="10"/>
      <c r="Y139" s="10"/>
      <c r="Z139" s="10"/>
    </row>
    <row r="140" spans="1:26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9"/>
      <c r="V140" s="10"/>
      <c r="X140" s="10"/>
      <c r="Y140" s="10"/>
      <c r="Z140" s="10"/>
    </row>
    <row r="141" spans="1:26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9"/>
      <c r="V141" s="10"/>
      <c r="X141" s="10"/>
      <c r="Y141" s="10"/>
      <c r="Z141" s="10"/>
    </row>
    <row r="142" spans="1:26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9"/>
      <c r="V142" s="10"/>
      <c r="X142" s="10"/>
      <c r="Y142" s="10"/>
      <c r="Z142" s="10"/>
    </row>
    <row r="143" spans="1:26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9"/>
      <c r="V143" s="10"/>
      <c r="X143" s="10"/>
      <c r="Y143" s="10"/>
      <c r="Z143" s="10"/>
    </row>
    <row r="144" spans="1:26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9"/>
      <c r="V144" s="10"/>
      <c r="X144" s="10"/>
      <c r="Y144" s="10"/>
      <c r="Z144" s="10"/>
    </row>
    <row r="145" spans="1:26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9"/>
      <c r="V145" s="10"/>
      <c r="X145" s="10"/>
      <c r="Y145" s="10"/>
      <c r="Z145" s="10"/>
    </row>
    <row r="146" spans="1:2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9"/>
      <c r="V146" s="10"/>
      <c r="X146" s="10"/>
      <c r="Y146" s="10"/>
      <c r="Z146" s="10"/>
    </row>
    <row r="147" spans="1:26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9"/>
      <c r="V147" s="10"/>
      <c r="X147" s="10"/>
      <c r="Y147" s="10"/>
      <c r="Z147" s="10"/>
    </row>
    <row r="148" spans="1:26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9"/>
      <c r="V148" s="10"/>
      <c r="X148" s="10"/>
      <c r="Y148" s="10"/>
      <c r="Z148" s="10"/>
    </row>
    <row r="149" spans="1:26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9"/>
      <c r="V149" s="10"/>
      <c r="X149" s="10"/>
      <c r="Y149" s="10"/>
      <c r="Z149" s="10"/>
    </row>
    <row r="150" spans="1:26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9"/>
      <c r="V150" s="10"/>
      <c r="X150" s="10"/>
      <c r="Y150" s="10"/>
      <c r="Z150" s="10"/>
    </row>
    <row r="151" spans="1:26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9"/>
      <c r="V151" s="10"/>
      <c r="X151" s="10"/>
      <c r="Y151" s="10"/>
      <c r="Z151" s="10"/>
    </row>
    <row r="152" spans="1:26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9"/>
      <c r="V152" s="10"/>
      <c r="X152" s="10"/>
      <c r="Y152" s="10"/>
      <c r="Z152" s="10"/>
    </row>
    <row r="153" spans="1:26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9"/>
      <c r="V153" s="10"/>
      <c r="X153" s="10"/>
      <c r="Y153" s="10"/>
      <c r="Z153" s="10"/>
    </row>
    <row r="154" spans="1:26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9"/>
      <c r="V154" s="10"/>
      <c r="X154" s="10"/>
      <c r="Y154" s="10"/>
      <c r="Z154" s="10"/>
    </row>
    <row r="155" spans="1:26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9"/>
      <c r="V155" s="10"/>
      <c r="X155" s="10"/>
      <c r="Y155" s="10"/>
      <c r="Z155" s="10"/>
    </row>
    <row r="156" spans="1:26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9"/>
      <c r="V156" s="10"/>
      <c r="X156" s="10"/>
      <c r="Y156" s="10"/>
      <c r="Z156" s="10"/>
    </row>
    <row r="157" spans="1:26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9"/>
      <c r="V157" s="10"/>
      <c r="X157" s="10"/>
      <c r="Y157" s="10"/>
      <c r="Z157" s="10"/>
    </row>
    <row r="158" spans="1:26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9"/>
      <c r="V158" s="10"/>
      <c r="X158" s="10"/>
      <c r="Y158" s="10"/>
      <c r="Z158" s="10"/>
    </row>
    <row r="159" spans="1:26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9"/>
      <c r="V159" s="10"/>
      <c r="X159" s="10"/>
      <c r="Y159" s="10"/>
      <c r="Z159" s="10"/>
    </row>
    <row r="160" spans="1:26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9"/>
      <c r="V160" s="10"/>
      <c r="X160" s="10"/>
      <c r="Y160" s="10"/>
      <c r="Z160" s="10"/>
    </row>
    <row r="161" spans="1:26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9"/>
      <c r="V161" s="10"/>
      <c r="X161" s="10"/>
      <c r="Y161" s="10"/>
      <c r="Z161" s="10"/>
    </row>
    <row r="162" spans="1:26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9"/>
      <c r="V162" s="10"/>
      <c r="X162" s="10"/>
      <c r="Y162" s="10"/>
      <c r="Z162" s="10"/>
    </row>
    <row r="163" spans="1:26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9"/>
      <c r="V163" s="10"/>
      <c r="X163" s="10"/>
      <c r="Y163" s="10"/>
      <c r="Z163" s="10"/>
    </row>
    <row r="164" spans="1:26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9"/>
      <c r="V164" s="10"/>
      <c r="X164" s="10"/>
      <c r="Y164" s="10"/>
      <c r="Z164" s="10"/>
    </row>
    <row r="165" spans="1:26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9"/>
      <c r="V165" s="10"/>
      <c r="X165" s="10"/>
      <c r="Y165" s="10"/>
      <c r="Z165" s="10"/>
    </row>
    <row r="166" spans="1:2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9"/>
      <c r="V166" s="10"/>
      <c r="X166" s="10"/>
      <c r="Y166" s="10"/>
      <c r="Z166" s="10"/>
    </row>
    <row r="167" spans="1:26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9"/>
      <c r="V167" s="10"/>
      <c r="X167" s="10"/>
      <c r="Y167" s="10"/>
      <c r="Z167" s="10"/>
    </row>
    <row r="168" spans="1:26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9"/>
      <c r="V168" s="10"/>
      <c r="X168" s="10"/>
      <c r="Y168" s="10"/>
      <c r="Z168" s="10"/>
    </row>
    <row r="169" spans="1:26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9"/>
      <c r="V169" s="10"/>
      <c r="X169" s="10"/>
      <c r="Y169" s="10"/>
      <c r="Z169" s="10"/>
    </row>
    <row r="170" spans="1:26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9"/>
      <c r="V170" s="10"/>
      <c r="X170" s="10"/>
      <c r="Y170" s="10"/>
      <c r="Z170" s="10"/>
    </row>
    <row r="171" spans="1:26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9"/>
      <c r="V171" s="10"/>
      <c r="X171" s="10"/>
      <c r="Y171" s="10"/>
      <c r="Z171" s="10"/>
    </row>
    <row r="172" spans="1:26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9"/>
      <c r="V172" s="10"/>
      <c r="X172" s="10"/>
      <c r="Y172" s="10"/>
      <c r="Z172" s="10"/>
    </row>
    <row r="173" spans="1:26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9"/>
      <c r="V173" s="10"/>
      <c r="X173" s="10"/>
      <c r="Y173" s="10"/>
      <c r="Z173" s="10"/>
    </row>
    <row r="174" spans="1:26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9"/>
      <c r="V174" s="10"/>
      <c r="X174" s="10"/>
      <c r="Y174" s="10"/>
      <c r="Z174" s="10"/>
    </row>
    <row r="175" spans="1:26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9"/>
      <c r="V175" s="10"/>
      <c r="X175" s="10"/>
      <c r="Y175" s="10"/>
      <c r="Z175" s="10"/>
    </row>
    <row r="176" spans="1:2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9"/>
      <c r="V176" s="10"/>
      <c r="X176" s="10"/>
      <c r="Y176" s="10"/>
      <c r="Z176" s="10"/>
    </row>
    <row r="177" spans="1:26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9"/>
      <c r="V177" s="10"/>
      <c r="X177" s="10"/>
      <c r="Y177" s="10"/>
      <c r="Z177" s="10"/>
    </row>
    <row r="178" spans="1:26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9"/>
      <c r="V178" s="10"/>
      <c r="X178" s="10"/>
      <c r="Y178" s="10"/>
      <c r="Z178" s="10"/>
    </row>
    <row r="179" spans="1:26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9"/>
      <c r="V179" s="10"/>
      <c r="X179" s="10"/>
      <c r="Y179" s="10"/>
      <c r="Z179" s="10"/>
    </row>
    <row r="180" spans="1:26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9"/>
      <c r="V180" s="10"/>
      <c r="X180" s="10"/>
      <c r="Y180" s="10"/>
      <c r="Z180" s="10"/>
    </row>
    <row r="181" spans="1:26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9"/>
      <c r="V181" s="10"/>
      <c r="X181" s="10"/>
      <c r="Y181" s="10"/>
      <c r="Z181" s="10"/>
    </row>
    <row r="182" spans="1:26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9"/>
      <c r="V182" s="10"/>
      <c r="X182" s="10"/>
      <c r="Y182" s="10"/>
      <c r="Z182" s="10"/>
    </row>
    <row r="183" spans="1:26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9"/>
      <c r="V183" s="10"/>
      <c r="X183" s="10"/>
      <c r="Y183" s="10"/>
      <c r="Z183" s="10"/>
    </row>
    <row r="184" spans="1:26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9"/>
      <c r="V184" s="10"/>
      <c r="X184" s="10"/>
      <c r="Y184" s="10"/>
      <c r="Z184" s="10"/>
    </row>
    <row r="185" spans="1:26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9"/>
      <c r="V185" s="10"/>
      <c r="X185" s="10"/>
      <c r="Y185" s="10"/>
      <c r="Z185" s="10"/>
    </row>
    <row r="186" spans="1:2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9"/>
      <c r="V186" s="10"/>
      <c r="X186" s="10"/>
      <c r="Y186" s="10"/>
      <c r="Z186" s="10"/>
    </row>
    <row r="187" spans="1:26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9"/>
      <c r="V187" s="10"/>
      <c r="X187" s="10"/>
      <c r="Y187" s="10"/>
      <c r="Z187" s="10"/>
    </row>
    <row r="188" spans="1:26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9"/>
      <c r="V188" s="10"/>
      <c r="X188" s="10"/>
      <c r="Y188" s="10"/>
      <c r="Z188" s="10"/>
    </row>
    <row r="189" spans="1:26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9"/>
      <c r="V189" s="10"/>
      <c r="X189" s="10"/>
      <c r="Y189" s="10"/>
      <c r="Z189" s="10"/>
    </row>
    <row r="190" spans="1:26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9"/>
      <c r="V190" s="10"/>
      <c r="X190" s="10"/>
      <c r="Y190" s="10"/>
      <c r="Z190" s="10"/>
    </row>
    <row r="191" spans="1:26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9"/>
      <c r="V191" s="10"/>
      <c r="X191" s="10"/>
      <c r="Y191" s="10"/>
      <c r="Z191" s="10"/>
    </row>
    <row r="192" spans="1:26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9"/>
      <c r="V192" s="10"/>
      <c r="X192" s="10"/>
      <c r="Y192" s="10"/>
      <c r="Z192" s="10"/>
    </row>
    <row r="193" spans="1:26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9"/>
      <c r="V193" s="10"/>
      <c r="X193" s="10"/>
      <c r="Y193" s="10"/>
      <c r="Z193" s="10"/>
    </row>
    <row r="194" spans="1:26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9"/>
      <c r="V194" s="10"/>
      <c r="X194" s="10"/>
      <c r="Y194" s="10"/>
      <c r="Z194" s="10"/>
    </row>
    <row r="195" spans="1:26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9"/>
      <c r="V195" s="10"/>
      <c r="X195" s="10"/>
      <c r="Y195" s="10"/>
      <c r="Z195" s="10"/>
    </row>
    <row r="196" spans="1:2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9"/>
      <c r="V196" s="10"/>
      <c r="X196" s="10"/>
      <c r="Y196" s="10"/>
      <c r="Z196" s="10"/>
    </row>
    <row r="197" spans="1:26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9"/>
      <c r="V197" s="10"/>
      <c r="X197" s="10"/>
      <c r="Y197" s="10"/>
      <c r="Z197" s="10"/>
    </row>
    <row r="198" spans="1:26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9"/>
      <c r="V198" s="10"/>
      <c r="X198" s="10"/>
      <c r="Y198" s="10"/>
      <c r="Z198" s="10"/>
    </row>
    <row r="199" spans="1:26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9"/>
      <c r="V199" s="10"/>
      <c r="X199" s="10"/>
      <c r="Y199" s="10"/>
      <c r="Z199" s="10"/>
    </row>
    <row r="200" spans="1:26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9"/>
      <c r="V200" s="10"/>
      <c r="X200" s="10"/>
      <c r="Y200" s="10"/>
      <c r="Z200" s="10"/>
    </row>
    <row r="201" spans="1:26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9"/>
      <c r="V201" s="10"/>
      <c r="X201" s="10"/>
      <c r="Y201" s="10"/>
      <c r="Z201" s="10"/>
    </row>
    <row r="202" spans="1:26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9"/>
      <c r="V202" s="10"/>
      <c r="X202" s="10"/>
      <c r="Y202" s="10"/>
      <c r="Z202" s="10"/>
    </row>
    <row r="203" spans="1:26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9"/>
      <c r="V203" s="10"/>
      <c r="X203" s="10"/>
      <c r="Y203" s="10"/>
      <c r="Z203" s="10"/>
    </row>
    <row r="204" spans="1:26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9"/>
      <c r="V204" s="10"/>
      <c r="X204" s="10"/>
      <c r="Y204" s="10"/>
      <c r="Z204" s="10"/>
    </row>
    <row r="205" spans="1:26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9"/>
      <c r="V205" s="10"/>
      <c r="X205" s="10"/>
      <c r="Y205" s="10"/>
      <c r="Z205" s="10"/>
    </row>
    <row r="206" spans="1:2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9"/>
      <c r="V206" s="10"/>
      <c r="X206" s="10"/>
      <c r="Y206" s="10"/>
      <c r="Z206" s="10"/>
    </row>
    <row r="207" spans="1:26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9"/>
      <c r="V207" s="10"/>
      <c r="X207" s="10"/>
      <c r="Y207" s="10"/>
      <c r="Z207" s="10"/>
    </row>
    <row r="208" spans="1:26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9"/>
      <c r="V208" s="10"/>
      <c r="X208" s="10"/>
      <c r="Y208" s="10"/>
      <c r="Z208" s="10"/>
    </row>
    <row r="209" spans="1:26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9"/>
      <c r="V209" s="10"/>
      <c r="X209" s="10"/>
      <c r="Y209" s="10"/>
      <c r="Z209" s="10"/>
    </row>
    <row r="210" spans="1:26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9"/>
      <c r="V210" s="10"/>
      <c r="X210" s="10"/>
      <c r="Y210" s="10"/>
      <c r="Z210" s="10"/>
    </row>
    <row r="211" spans="1:26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9"/>
      <c r="V211" s="10"/>
      <c r="X211" s="10"/>
      <c r="Y211" s="10"/>
      <c r="Z211" s="10"/>
    </row>
    <row r="212" spans="1:26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9"/>
      <c r="V212" s="10"/>
      <c r="X212" s="10"/>
      <c r="Y212" s="10"/>
      <c r="Z212" s="10"/>
    </row>
    <row r="213" spans="1:26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9"/>
      <c r="V213" s="10"/>
      <c r="X213" s="10"/>
      <c r="Y213" s="10"/>
      <c r="Z213" s="10"/>
    </row>
    <row r="214" spans="1:26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9"/>
      <c r="V214" s="10"/>
      <c r="X214" s="10"/>
      <c r="Y214" s="10"/>
      <c r="Z214" s="10"/>
    </row>
    <row r="215" spans="1:26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9"/>
      <c r="V215" s="10"/>
      <c r="X215" s="10"/>
      <c r="Y215" s="10"/>
      <c r="Z215" s="10"/>
    </row>
    <row r="216" spans="1:2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9"/>
      <c r="V216" s="10"/>
      <c r="X216" s="10"/>
      <c r="Y216" s="10"/>
      <c r="Z216" s="10"/>
    </row>
    <row r="217" spans="1:26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9"/>
      <c r="V217" s="10"/>
      <c r="X217" s="10"/>
      <c r="Y217" s="10"/>
      <c r="Z217" s="10"/>
    </row>
    <row r="218" spans="1:26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9"/>
      <c r="V218" s="10"/>
      <c r="X218" s="10"/>
      <c r="Y218" s="10"/>
      <c r="Z218" s="10"/>
    </row>
    <row r="219" spans="1:26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9"/>
      <c r="V219" s="10"/>
      <c r="X219" s="10"/>
      <c r="Y219" s="10"/>
      <c r="Z219" s="10"/>
    </row>
    <row r="220" spans="1:26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9"/>
      <c r="V220" s="10"/>
      <c r="X220" s="10"/>
      <c r="Y220" s="10"/>
      <c r="Z220" s="10"/>
    </row>
    <row r="221" spans="1:26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9"/>
      <c r="V221" s="10"/>
      <c r="X221" s="10"/>
      <c r="Y221" s="10"/>
      <c r="Z221" s="10"/>
    </row>
    <row r="222" spans="1:26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9"/>
      <c r="V222" s="10"/>
      <c r="X222" s="10"/>
      <c r="Y222" s="10"/>
      <c r="Z222" s="10"/>
    </row>
    <row r="223" spans="1:26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9"/>
      <c r="V223" s="10"/>
      <c r="X223" s="10"/>
      <c r="Y223" s="10"/>
      <c r="Z223" s="10"/>
    </row>
    <row r="224" spans="1:26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9"/>
      <c r="V224" s="10"/>
      <c r="X224" s="10"/>
      <c r="Y224" s="10"/>
      <c r="Z224" s="10"/>
    </row>
    <row r="225" spans="1:26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9"/>
      <c r="V225" s="10"/>
      <c r="X225" s="10"/>
      <c r="Y225" s="10"/>
      <c r="Z225" s="10"/>
    </row>
    <row r="226" spans="1: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9"/>
      <c r="V226" s="10"/>
      <c r="X226" s="10"/>
      <c r="Y226" s="10"/>
      <c r="Z226" s="10"/>
    </row>
    <row r="227" spans="1:26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9"/>
      <c r="V227" s="10"/>
      <c r="X227" s="10"/>
      <c r="Y227" s="10"/>
      <c r="Z227" s="10"/>
    </row>
    <row r="228" spans="1:26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9"/>
      <c r="V228" s="10"/>
      <c r="X228" s="10"/>
      <c r="Y228" s="10"/>
      <c r="Z228" s="10"/>
    </row>
    <row r="229" spans="1:26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9"/>
      <c r="V229" s="10"/>
      <c r="X229" s="10"/>
      <c r="Y229" s="10"/>
      <c r="Z229" s="10"/>
    </row>
    <row r="230" spans="1:26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9"/>
      <c r="V230" s="10"/>
      <c r="X230" s="10"/>
      <c r="Y230" s="10"/>
      <c r="Z230" s="10"/>
    </row>
    <row r="231" spans="1:26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9"/>
      <c r="V231" s="10"/>
      <c r="X231" s="10"/>
      <c r="Y231" s="10"/>
      <c r="Z231" s="10"/>
    </row>
    <row r="232" spans="1:26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9"/>
      <c r="V232" s="10"/>
      <c r="X232" s="10"/>
      <c r="Y232" s="10"/>
      <c r="Z232" s="10"/>
    </row>
    <row r="233" spans="1:26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9"/>
      <c r="V233" s="10"/>
      <c r="X233" s="10"/>
      <c r="Y233" s="10"/>
      <c r="Z233" s="10"/>
    </row>
    <row r="234" spans="1:26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9"/>
      <c r="V234" s="10"/>
      <c r="X234" s="10"/>
      <c r="Y234" s="10"/>
      <c r="Z234" s="10"/>
    </row>
    <row r="235" spans="1:26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9"/>
      <c r="V235" s="10"/>
      <c r="X235" s="10"/>
      <c r="Y235" s="10"/>
      <c r="Z235" s="10"/>
    </row>
    <row r="236" spans="1:2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9"/>
      <c r="V236" s="10"/>
      <c r="X236" s="10"/>
      <c r="Y236" s="10"/>
      <c r="Z236" s="10"/>
    </row>
    <row r="237" spans="1:26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9"/>
      <c r="V237" s="10"/>
      <c r="X237" s="10"/>
      <c r="Y237" s="10"/>
      <c r="Z237" s="10"/>
    </row>
    <row r="238" spans="1:26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9"/>
      <c r="V238" s="10"/>
      <c r="X238" s="10"/>
      <c r="Y238" s="10"/>
      <c r="Z238" s="10"/>
    </row>
    <row r="239" spans="1:26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9"/>
      <c r="V239" s="10"/>
      <c r="X239" s="10"/>
      <c r="Y239" s="10"/>
      <c r="Z239" s="10"/>
    </row>
    <row r="240" spans="1:26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9"/>
      <c r="V240" s="10"/>
      <c r="X240" s="10"/>
      <c r="Y240" s="10"/>
      <c r="Z240" s="10"/>
    </row>
    <row r="241" spans="1:26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9"/>
      <c r="V241" s="10"/>
      <c r="X241" s="10"/>
      <c r="Y241" s="10"/>
      <c r="Z241" s="10"/>
    </row>
    <row r="242" spans="1:26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9"/>
      <c r="V242" s="10"/>
      <c r="X242" s="10"/>
      <c r="Y242" s="10"/>
      <c r="Z242" s="10"/>
    </row>
    <row r="243" spans="1:26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9"/>
      <c r="V243" s="10"/>
      <c r="X243" s="10"/>
      <c r="Y243" s="10"/>
      <c r="Z243" s="10"/>
    </row>
    <row r="244" spans="1:26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9"/>
      <c r="V244" s="10"/>
      <c r="X244" s="10"/>
      <c r="Y244" s="10"/>
      <c r="Z244" s="10"/>
    </row>
    <row r="245" spans="1:26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9"/>
      <c r="V245" s="10"/>
      <c r="X245" s="10"/>
      <c r="Y245" s="10"/>
      <c r="Z245" s="10"/>
    </row>
    <row r="246" spans="1:26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9"/>
      <c r="V246" s="10"/>
      <c r="X246" s="10"/>
      <c r="Y246" s="10"/>
      <c r="Z246" s="10"/>
    </row>
    <row r="247" spans="1:26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9"/>
      <c r="V247" s="10"/>
      <c r="X247" s="10"/>
      <c r="Y247" s="10"/>
      <c r="Z247" s="10"/>
    </row>
    <row r="248" spans="1:26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9"/>
      <c r="V248" s="10"/>
      <c r="X248" s="10"/>
      <c r="Y248" s="10"/>
      <c r="Z248" s="10"/>
    </row>
    <row r="249" spans="1:26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9"/>
      <c r="V249" s="10"/>
      <c r="X249" s="10"/>
      <c r="Y249" s="10"/>
      <c r="Z249" s="10"/>
    </row>
    <row r="250" spans="1:26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9"/>
      <c r="V250" s="10"/>
      <c r="X250" s="10"/>
      <c r="Y250" s="10"/>
      <c r="Z250" s="10"/>
    </row>
    <row r="251" spans="1:26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9"/>
      <c r="V251" s="10"/>
      <c r="X251" s="10"/>
      <c r="Y251" s="10"/>
      <c r="Z251" s="10"/>
    </row>
    <row r="252" spans="1:26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9"/>
      <c r="V252" s="10"/>
      <c r="X252" s="10"/>
      <c r="Y252" s="10"/>
      <c r="Z252" s="10"/>
    </row>
    <row r="253" spans="1:26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9"/>
      <c r="V253" s="10"/>
      <c r="X253" s="10"/>
      <c r="Y253" s="10"/>
      <c r="Z253" s="10"/>
    </row>
    <row r="254" spans="1:26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9"/>
      <c r="V254" s="10"/>
      <c r="X254" s="10"/>
      <c r="Y254" s="10"/>
      <c r="Z254" s="10"/>
    </row>
    <row r="255" spans="1:26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9"/>
      <c r="V255" s="10"/>
      <c r="X255" s="10"/>
      <c r="Y255" s="10"/>
      <c r="Z255" s="10"/>
    </row>
    <row r="256" spans="1:2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9"/>
      <c r="V256" s="10"/>
      <c r="X256" s="10"/>
      <c r="Y256" s="10"/>
      <c r="Z256" s="10"/>
    </row>
    <row r="257" spans="1:26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9"/>
      <c r="V257" s="10"/>
      <c r="X257" s="10"/>
      <c r="Y257" s="10"/>
      <c r="Z257" s="10"/>
    </row>
    <row r="258" spans="1:26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9"/>
      <c r="V258" s="10"/>
      <c r="X258" s="10"/>
      <c r="Y258" s="10"/>
      <c r="Z258" s="10"/>
    </row>
    <row r="259" spans="1:26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9"/>
      <c r="V259" s="10"/>
      <c r="X259" s="10"/>
      <c r="Y259" s="10"/>
      <c r="Z259" s="10"/>
    </row>
    <row r="260" spans="1:26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9"/>
      <c r="V260" s="10"/>
      <c r="X260" s="10"/>
      <c r="Y260" s="10"/>
      <c r="Z260" s="10"/>
    </row>
    <row r="261" spans="1:26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9"/>
      <c r="V261" s="10"/>
      <c r="X261" s="10"/>
      <c r="Y261" s="10"/>
      <c r="Z261" s="10"/>
    </row>
    <row r="262" spans="1:26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9"/>
      <c r="V262" s="10"/>
      <c r="X262" s="10"/>
      <c r="Y262" s="10"/>
      <c r="Z262" s="10"/>
    </row>
    <row r="263" spans="1:26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9"/>
      <c r="V263" s="10"/>
      <c r="X263" s="10"/>
      <c r="Y263" s="10"/>
      <c r="Z263" s="10"/>
    </row>
    <row r="264" spans="1:26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9"/>
      <c r="V264" s="10"/>
      <c r="X264" s="10"/>
      <c r="Y264" s="10"/>
      <c r="Z264" s="10"/>
    </row>
    <row r="265" spans="1:26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9"/>
      <c r="V265" s="10"/>
      <c r="X265" s="10"/>
      <c r="Y265" s="10"/>
      <c r="Z265" s="10"/>
    </row>
    <row r="266" spans="1:2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9"/>
      <c r="V266" s="10"/>
      <c r="X266" s="10"/>
      <c r="Y266" s="10"/>
      <c r="Z266" s="10"/>
    </row>
    <row r="267" spans="1:26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9"/>
      <c r="V267" s="10"/>
      <c r="X267" s="10"/>
      <c r="Y267" s="10"/>
      <c r="Z267" s="10"/>
    </row>
    <row r="268" spans="1:26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9"/>
      <c r="V268" s="10"/>
      <c r="X268" s="10"/>
      <c r="Y268" s="10"/>
      <c r="Z268" s="10"/>
    </row>
    <row r="269" spans="1:26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9"/>
      <c r="V269" s="10"/>
      <c r="X269" s="10"/>
      <c r="Y269" s="10"/>
      <c r="Z269" s="10"/>
    </row>
    <row r="270" spans="1:26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9"/>
      <c r="V270" s="10"/>
      <c r="X270" s="10"/>
      <c r="Y270" s="10"/>
      <c r="Z270" s="10"/>
    </row>
    <row r="271" spans="1:26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9"/>
      <c r="V271" s="10"/>
      <c r="X271" s="10"/>
      <c r="Y271" s="10"/>
      <c r="Z271" s="10"/>
    </row>
    <row r="272" spans="1:26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9"/>
      <c r="V272" s="10"/>
      <c r="X272" s="10"/>
      <c r="Y272" s="10"/>
      <c r="Z272" s="10"/>
    </row>
    <row r="273" spans="1:26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9"/>
      <c r="V273" s="10"/>
      <c r="X273" s="10"/>
      <c r="Y273" s="10"/>
      <c r="Z273" s="10"/>
    </row>
    <row r="274" spans="1:26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9"/>
      <c r="V274" s="10"/>
      <c r="X274" s="10"/>
      <c r="Y274" s="10"/>
      <c r="Z274" s="10"/>
    </row>
    <row r="275" spans="1:26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9"/>
      <c r="V275" s="10"/>
      <c r="X275" s="10"/>
      <c r="Y275" s="10"/>
      <c r="Z275" s="10"/>
    </row>
    <row r="276" spans="1:2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9"/>
      <c r="V276" s="10"/>
      <c r="X276" s="10"/>
      <c r="Y276" s="10"/>
      <c r="Z276" s="10"/>
    </row>
    <row r="277" spans="1:26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9"/>
      <c r="V277" s="10"/>
      <c r="X277" s="10"/>
      <c r="Y277" s="10"/>
      <c r="Z277" s="10"/>
    </row>
    <row r="278" spans="1:26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9"/>
      <c r="V278" s="10"/>
      <c r="X278" s="10"/>
      <c r="Y278" s="10"/>
      <c r="Z278" s="10"/>
    </row>
    <row r="279" spans="1:26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9"/>
      <c r="V279" s="10"/>
      <c r="X279" s="10"/>
      <c r="Y279" s="10"/>
      <c r="Z279" s="10"/>
    </row>
    <row r="280" spans="1:26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9"/>
      <c r="V280" s="10"/>
      <c r="X280" s="10"/>
      <c r="Y280" s="10"/>
      <c r="Z280" s="10"/>
    </row>
    <row r="281" spans="1:26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9"/>
      <c r="V281" s="10"/>
      <c r="X281" s="10"/>
      <c r="Y281" s="10"/>
      <c r="Z281" s="10"/>
    </row>
    <row r="282" spans="1:26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9"/>
      <c r="V282" s="10"/>
      <c r="X282" s="10"/>
      <c r="Y282" s="10"/>
      <c r="Z282" s="10"/>
    </row>
    <row r="283" spans="1:26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9"/>
      <c r="V283" s="10"/>
      <c r="X283" s="10"/>
      <c r="Y283" s="10"/>
      <c r="Z283" s="10"/>
    </row>
    <row r="284" spans="1:26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9"/>
      <c r="V284" s="10"/>
      <c r="X284" s="10"/>
      <c r="Y284" s="10"/>
      <c r="Z284" s="10"/>
    </row>
    <row r="285" spans="1:26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9"/>
      <c r="V285" s="10"/>
      <c r="X285" s="10"/>
      <c r="Y285" s="10"/>
      <c r="Z285" s="10"/>
    </row>
    <row r="286" spans="1:2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9"/>
      <c r="V286" s="10"/>
      <c r="X286" s="10"/>
      <c r="Y286" s="10"/>
      <c r="Z286" s="10"/>
    </row>
    <row r="287" spans="1:26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9"/>
      <c r="V287" s="10"/>
      <c r="X287" s="10"/>
      <c r="Y287" s="10"/>
      <c r="Z287" s="10"/>
    </row>
    <row r="288" spans="1:26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9"/>
      <c r="V288" s="10"/>
      <c r="X288" s="10"/>
      <c r="Y288" s="10"/>
      <c r="Z288" s="10"/>
    </row>
    <row r="289" spans="1:26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9"/>
      <c r="V289" s="10"/>
      <c r="X289" s="10"/>
      <c r="Y289" s="10"/>
      <c r="Z289" s="10"/>
    </row>
    <row r="290" spans="1:26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9"/>
      <c r="V290" s="10"/>
      <c r="X290" s="10"/>
      <c r="Y290" s="10"/>
      <c r="Z290" s="10"/>
    </row>
    <row r="291" spans="1:26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9"/>
      <c r="V291" s="10"/>
      <c r="X291" s="10"/>
      <c r="Y291" s="10"/>
      <c r="Z291" s="10"/>
    </row>
    <row r="292" spans="1:26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9"/>
      <c r="V292" s="10"/>
      <c r="X292" s="10"/>
      <c r="Y292" s="10"/>
      <c r="Z292" s="10"/>
    </row>
    <row r="293" spans="1:26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9"/>
      <c r="V293" s="10"/>
      <c r="X293" s="10"/>
      <c r="Y293" s="10"/>
      <c r="Z293" s="10"/>
    </row>
    <row r="294" spans="1:26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9"/>
      <c r="V294" s="10"/>
      <c r="X294" s="10"/>
      <c r="Y294" s="10"/>
      <c r="Z294" s="10"/>
    </row>
    <row r="295" spans="1:26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9"/>
      <c r="V295" s="10"/>
      <c r="X295" s="10"/>
      <c r="Y295" s="10"/>
      <c r="Z295" s="10"/>
    </row>
    <row r="296" spans="1:2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9"/>
      <c r="V296" s="10"/>
      <c r="X296" s="10"/>
      <c r="Y296" s="10"/>
      <c r="Z296" s="10"/>
    </row>
    <row r="297" spans="1:26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9"/>
      <c r="V297" s="10"/>
      <c r="X297" s="10"/>
      <c r="Y297" s="10"/>
      <c r="Z297" s="10"/>
    </row>
    <row r="298" spans="1:26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9"/>
      <c r="V298" s="10"/>
      <c r="X298" s="10"/>
      <c r="Y298" s="10"/>
      <c r="Z298" s="10"/>
    </row>
    <row r="299" spans="1:26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9"/>
      <c r="V299" s="10"/>
      <c r="X299" s="10"/>
      <c r="Y299" s="10"/>
      <c r="Z299" s="10"/>
    </row>
    <row r="300" spans="1:26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9"/>
      <c r="V300" s="10"/>
      <c r="X300" s="10"/>
      <c r="Y300" s="10"/>
      <c r="Z300" s="10"/>
    </row>
    <row r="301" spans="1:26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9"/>
      <c r="V301" s="10"/>
      <c r="X301" s="10"/>
      <c r="Y301" s="10"/>
      <c r="Z301" s="10"/>
    </row>
    <row r="302" spans="1:26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9"/>
      <c r="V302" s="10"/>
      <c r="X302" s="10"/>
      <c r="Y302" s="10"/>
      <c r="Z302" s="10"/>
    </row>
    <row r="303" spans="1:26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9"/>
      <c r="V303" s="10"/>
      <c r="X303" s="10"/>
      <c r="Y303" s="10"/>
      <c r="Z303" s="10"/>
    </row>
    <row r="304" spans="1:26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9"/>
      <c r="V304" s="10"/>
      <c r="X304" s="10"/>
      <c r="Y304" s="10"/>
      <c r="Z304" s="10"/>
    </row>
    <row r="305" spans="1:26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9"/>
      <c r="V305" s="10"/>
      <c r="X305" s="10"/>
      <c r="Y305" s="10"/>
      <c r="Z305" s="10"/>
    </row>
    <row r="306" spans="1:2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9"/>
      <c r="V306" s="10"/>
      <c r="X306" s="10"/>
      <c r="Y306" s="10"/>
      <c r="Z306" s="10"/>
    </row>
    <row r="307" spans="1:26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9"/>
      <c r="V307" s="10"/>
      <c r="X307" s="10"/>
      <c r="Y307" s="10"/>
      <c r="Z307" s="10"/>
    </row>
    <row r="308" spans="1:26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9"/>
      <c r="V308" s="10"/>
      <c r="X308" s="10"/>
      <c r="Y308" s="10"/>
      <c r="Z308" s="10"/>
    </row>
    <row r="309" spans="1:26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9"/>
      <c r="V309" s="10"/>
      <c r="X309" s="10"/>
      <c r="Y309" s="10"/>
      <c r="Z309" s="10"/>
    </row>
    <row r="310" spans="1:26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9"/>
      <c r="V310" s="10"/>
      <c r="X310" s="10"/>
      <c r="Y310" s="10"/>
      <c r="Z310" s="10"/>
    </row>
    <row r="311" spans="1:26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9"/>
      <c r="V311" s="10"/>
      <c r="X311" s="10"/>
      <c r="Y311" s="10"/>
      <c r="Z311" s="10"/>
    </row>
    <row r="312" spans="1:26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9"/>
      <c r="V312" s="10"/>
      <c r="X312" s="10"/>
      <c r="Y312" s="10"/>
      <c r="Z312" s="10"/>
    </row>
    <row r="313" spans="1:26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9"/>
      <c r="V313" s="10"/>
      <c r="X313" s="10"/>
      <c r="Y313" s="10"/>
      <c r="Z313" s="10"/>
    </row>
    <row r="314" spans="1:26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9"/>
      <c r="V314" s="10"/>
      <c r="X314" s="10"/>
      <c r="Y314" s="10"/>
      <c r="Z314" s="10"/>
    </row>
    <row r="315" spans="1:26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9"/>
      <c r="V315" s="10"/>
      <c r="X315" s="10"/>
      <c r="Y315" s="10"/>
      <c r="Z315" s="10"/>
    </row>
    <row r="316" spans="1:2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9"/>
      <c r="V316" s="10"/>
      <c r="X316" s="10"/>
      <c r="Y316" s="10"/>
      <c r="Z316" s="10"/>
    </row>
    <row r="317" spans="1:26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9"/>
      <c r="V317" s="10"/>
      <c r="X317" s="10"/>
      <c r="Y317" s="10"/>
      <c r="Z317" s="10"/>
    </row>
    <row r="318" spans="1:26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9"/>
      <c r="V318" s="10"/>
      <c r="X318" s="10"/>
      <c r="Y318" s="10"/>
      <c r="Z318" s="10"/>
    </row>
    <row r="319" spans="1:26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9"/>
      <c r="V319" s="10"/>
      <c r="X319" s="10"/>
      <c r="Y319" s="10"/>
      <c r="Z319" s="10"/>
    </row>
    <row r="320" spans="1:26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9"/>
      <c r="V320" s="10"/>
      <c r="X320" s="10"/>
      <c r="Y320" s="10"/>
      <c r="Z320" s="10"/>
    </row>
    <row r="321" spans="1:26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9"/>
      <c r="V321" s="10"/>
      <c r="X321" s="10"/>
      <c r="Y321" s="10"/>
      <c r="Z321" s="10"/>
    </row>
    <row r="322" spans="1:26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9"/>
      <c r="V322" s="10"/>
      <c r="X322" s="10"/>
      <c r="Y322" s="10"/>
      <c r="Z322" s="10"/>
    </row>
    <row r="323" spans="1:26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9"/>
      <c r="V323" s="10"/>
      <c r="X323" s="10"/>
      <c r="Y323" s="10"/>
      <c r="Z323" s="10"/>
    </row>
    <row r="324" spans="1:26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9"/>
      <c r="V324" s="10"/>
      <c r="X324" s="10"/>
      <c r="Y324" s="10"/>
      <c r="Z324" s="10"/>
    </row>
    <row r="325" spans="1:26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9"/>
      <c r="V325" s="10"/>
      <c r="X325" s="10"/>
      <c r="Y325" s="10"/>
      <c r="Z325" s="10"/>
    </row>
    <row r="326" spans="1: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9"/>
      <c r="V326" s="10"/>
      <c r="X326" s="10"/>
      <c r="Y326" s="10"/>
      <c r="Z326" s="10"/>
    </row>
    <row r="327" spans="1:26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9"/>
      <c r="V327" s="10"/>
      <c r="X327" s="10"/>
      <c r="Y327" s="10"/>
      <c r="Z327" s="10"/>
    </row>
    <row r="328" spans="1:26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9"/>
      <c r="V328" s="10"/>
      <c r="X328" s="10"/>
      <c r="Y328" s="10"/>
      <c r="Z328" s="10"/>
    </row>
    <row r="329" spans="1:26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9"/>
      <c r="V329" s="10"/>
      <c r="X329" s="10"/>
      <c r="Y329" s="10"/>
      <c r="Z329" s="10"/>
    </row>
    <row r="330" spans="1:26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9"/>
      <c r="V330" s="10"/>
      <c r="X330" s="10"/>
      <c r="Y330" s="10"/>
      <c r="Z330" s="10"/>
    </row>
    <row r="331" spans="1:26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9"/>
      <c r="V331" s="10"/>
      <c r="X331" s="10"/>
      <c r="Y331" s="10"/>
      <c r="Z331" s="10"/>
    </row>
    <row r="332" spans="1:26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9"/>
      <c r="V332" s="10"/>
      <c r="X332" s="10"/>
      <c r="Y332" s="10"/>
      <c r="Z332" s="10"/>
    </row>
    <row r="333" spans="1:26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9"/>
      <c r="V333" s="10"/>
      <c r="X333" s="10"/>
      <c r="Y333" s="10"/>
      <c r="Z333" s="10"/>
    </row>
    <row r="334" spans="1:26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9"/>
      <c r="V334" s="10"/>
      <c r="X334" s="10"/>
      <c r="Y334" s="10"/>
      <c r="Z334" s="10"/>
    </row>
    <row r="335" spans="1:26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9"/>
      <c r="V335" s="10"/>
      <c r="X335" s="10"/>
      <c r="Y335" s="10"/>
      <c r="Z335" s="10"/>
    </row>
    <row r="336" spans="1:2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9"/>
      <c r="V336" s="10"/>
      <c r="X336" s="10"/>
      <c r="Y336" s="10"/>
      <c r="Z336" s="10"/>
    </row>
    <row r="337" spans="1:26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9"/>
      <c r="V337" s="10"/>
      <c r="X337" s="10"/>
      <c r="Y337" s="10"/>
      <c r="Z337" s="10"/>
    </row>
    <row r="338" spans="1:26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9"/>
      <c r="V338" s="10"/>
      <c r="X338" s="10"/>
      <c r="Y338" s="10"/>
      <c r="Z338" s="10"/>
    </row>
    <row r="339" spans="1:26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9"/>
      <c r="V339" s="10"/>
      <c r="X339" s="10"/>
      <c r="Y339" s="10"/>
      <c r="Z339" s="10"/>
    </row>
    <row r="340" spans="1:26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9"/>
      <c r="V340" s="10"/>
      <c r="X340" s="10"/>
      <c r="Y340" s="10"/>
      <c r="Z340" s="10"/>
    </row>
    <row r="341" spans="1:26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9"/>
      <c r="V341" s="10"/>
      <c r="X341" s="10"/>
      <c r="Y341" s="10"/>
      <c r="Z341" s="10"/>
    </row>
    <row r="342" spans="1:26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9"/>
      <c r="V342" s="10"/>
      <c r="X342" s="10"/>
      <c r="Y342" s="10"/>
      <c r="Z342" s="10"/>
    </row>
    <row r="343" spans="1:26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9"/>
      <c r="V343" s="10"/>
      <c r="X343" s="10"/>
      <c r="Y343" s="10"/>
      <c r="Z343" s="10"/>
    </row>
    <row r="344" spans="1:26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9"/>
      <c r="V344" s="10"/>
      <c r="X344" s="10"/>
      <c r="Y344" s="10"/>
      <c r="Z344" s="10"/>
    </row>
    <row r="345" spans="1:26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9"/>
      <c r="V345" s="10"/>
      <c r="X345" s="10"/>
      <c r="Y345" s="10"/>
      <c r="Z345" s="10"/>
    </row>
    <row r="346" spans="1:2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9"/>
      <c r="V346" s="10"/>
      <c r="X346" s="10"/>
      <c r="Y346" s="10"/>
      <c r="Z346" s="10"/>
    </row>
    <row r="347" spans="1:26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9"/>
      <c r="V347" s="10"/>
      <c r="X347" s="10"/>
      <c r="Y347" s="10"/>
      <c r="Z347" s="10"/>
    </row>
    <row r="348" spans="1:26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9"/>
      <c r="V348" s="10"/>
      <c r="X348" s="10"/>
      <c r="Y348" s="10"/>
      <c r="Z348" s="10"/>
    </row>
    <row r="349" spans="1:26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9"/>
      <c r="V349" s="10"/>
      <c r="X349" s="10"/>
      <c r="Y349" s="10"/>
      <c r="Z349" s="10"/>
    </row>
    <row r="350" spans="1:26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9"/>
      <c r="V350" s="10"/>
      <c r="X350" s="10"/>
      <c r="Y350" s="10"/>
      <c r="Z350" s="10"/>
    </row>
    <row r="351" spans="1:26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9"/>
      <c r="V351" s="10"/>
      <c r="X351" s="10"/>
      <c r="Y351" s="10"/>
      <c r="Z351" s="10"/>
    </row>
    <row r="352" spans="1:26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9"/>
      <c r="V352" s="10"/>
      <c r="X352" s="10"/>
      <c r="Y352" s="10"/>
      <c r="Z352" s="10"/>
    </row>
    <row r="353" spans="1:26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9"/>
      <c r="V353" s="10"/>
      <c r="X353" s="10"/>
      <c r="Y353" s="10"/>
      <c r="Z353" s="10"/>
    </row>
    <row r="354" spans="1:26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9"/>
      <c r="V354" s="10"/>
      <c r="X354" s="10"/>
      <c r="Y354" s="10"/>
      <c r="Z354" s="10"/>
    </row>
    <row r="355" spans="1:26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9"/>
      <c r="V355" s="10"/>
      <c r="X355" s="10"/>
      <c r="Y355" s="10"/>
      <c r="Z355" s="10"/>
    </row>
    <row r="356" spans="1:2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9"/>
      <c r="V356" s="10"/>
      <c r="X356" s="10"/>
      <c r="Y356" s="10"/>
      <c r="Z356" s="10"/>
    </row>
    <row r="357" spans="1:26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9"/>
      <c r="V357" s="10"/>
      <c r="X357" s="10"/>
      <c r="Y357" s="10"/>
      <c r="Z357" s="10"/>
    </row>
    <row r="358" spans="1:26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9"/>
      <c r="V358" s="10"/>
      <c r="X358" s="10"/>
      <c r="Y358" s="10"/>
      <c r="Z358" s="10"/>
    </row>
    <row r="359" spans="1:26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9"/>
      <c r="V359" s="10"/>
      <c r="X359" s="10"/>
      <c r="Y359" s="10"/>
      <c r="Z359" s="10"/>
    </row>
    <row r="360" spans="1:26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9"/>
      <c r="V360" s="10"/>
      <c r="X360" s="10"/>
      <c r="Y360" s="10"/>
      <c r="Z360" s="10"/>
    </row>
    <row r="361" spans="1:26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9"/>
      <c r="V361" s="10"/>
      <c r="X361" s="10"/>
      <c r="Y361" s="10"/>
      <c r="Z361" s="10"/>
    </row>
    <row r="362" spans="1:26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9"/>
      <c r="V362" s="10"/>
      <c r="X362" s="10"/>
      <c r="Y362" s="10"/>
      <c r="Z362" s="10"/>
    </row>
    <row r="363" spans="1:26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9"/>
      <c r="V363" s="10"/>
      <c r="X363" s="10"/>
      <c r="Y363" s="10"/>
      <c r="Z363" s="10"/>
    </row>
    <row r="364" spans="1:26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9"/>
      <c r="V364" s="10"/>
      <c r="X364" s="10"/>
      <c r="Y364" s="10"/>
      <c r="Z364" s="10"/>
    </row>
    <row r="365" spans="1:26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9"/>
      <c r="V365" s="10"/>
      <c r="X365" s="10"/>
      <c r="Y365" s="10"/>
      <c r="Z365" s="10"/>
    </row>
    <row r="366" spans="1:2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9"/>
      <c r="V366" s="10"/>
      <c r="X366" s="10"/>
      <c r="Y366" s="10"/>
      <c r="Z366" s="10"/>
    </row>
    <row r="367" spans="1:26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9"/>
      <c r="V367" s="10"/>
      <c r="X367" s="10"/>
      <c r="Y367" s="10"/>
      <c r="Z367" s="10"/>
    </row>
    <row r="368" spans="1:26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9"/>
      <c r="V368" s="10"/>
      <c r="X368" s="10"/>
      <c r="Y368" s="10"/>
      <c r="Z368" s="10"/>
    </row>
    <row r="369" spans="1:26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9"/>
      <c r="V369" s="10"/>
      <c r="X369" s="10"/>
      <c r="Y369" s="10"/>
      <c r="Z369" s="10"/>
    </row>
    <row r="370" spans="1:26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9"/>
      <c r="V370" s="10"/>
      <c r="X370" s="10"/>
      <c r="Y370" s="10"/>
      <c r="Z370" s="10"/>
    </row>
    <row r="371" spans="1:26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9"/>
      <c r="V371" s="10"/>
      <c r="X371" s="10"/>
      <c r="Y371" s="10"/>
      <c r="Z371" s="10"/>
    </row>
    <row r="372" spans="1:26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9"/>
      <c r="V372" s="10"/>
      <c r="X372" s="10"/>
      <c r="Y372" s="10"/>
      <c r="Z372" s="10"/>
    </row>
    <row r="373" spans="1:26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9"/>
      <c r="V373" s="10"/>
      <c r="X373" s="10"/>
      <c r="Y373" s="10"/>
      <c r="Z373" s="10"/>
    </row>
    <row r="374" spans="1:26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9"/>
      <c r="V374" s="10"/>
      <c r="X374" s="10"/>
      <c r="Y374" s="10"/>
      <c r="Z374" s="10"/>
    </row>
    <row r="375" spans="1:26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9"/>
      <c r="V375" s="10"/>
      <c r="X375" s="10"/>
      <c r="Y375" s="10"/>
      <c r="Z375" s="10"/>
    </row>
    <row r="376" spans="1:2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9"/>
      <c r="V376" s="10"/>
      <c r="X376" s="10"/>
      <c r="Y376" s="10"/>
      <c r="Z376" s="10"/>
    </row>
    <row r="377" spans="1:26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9"/>
      <c r="V377" s="10"/>
      <c r="X377" s="10"/>
      <c r="Y377" s="10"/>
      <c r="Z377" s="10"/>
    </row>
    <row r="378" spans="1:26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9"/>
      <c r="V378" s="10"/>
      <c r="X378" s="10"/>
      <c r="Y378" s="10"/>
      <c r="Z378" s="10"/>
    </row>
    <row r="379" spans="1:26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9"/>
      <c r="V379" s="10"/>
      <c r="X379" s="10"/>
      <c r="Y379" s="10"/>
      <c r="Z379" s="10"/>
    </row>
    <row r="380" spans="1:26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9"/>
      <c r="V380" s="10"/>
      <c r="X380" s="10"/>
      <c r="Y380" s="10"/>
      <c r="Z380" s="10"/>
    </row>
    <row r="381" spans="1:26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9"/>
      <c r="V381" s="10"/>
      <c r="X381" s="10"/>
      <c r="Y381" s="10"/>
      <c r="Z381" s="10"/>
    </row>
    <row r="382" spans="1:26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9"/>
      <c r="V382" s="10"/>
      <c r="X382" s="10"/>
      <c r="Y382" s="10"/>
      <c r="Z382" s="10"/>
    </row>
    <row r="383" spans="1:26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9"/>
      <c r="V383" s="10"/>
      <c r="X383" s="10"/>
      <c r="Y383" s="10"/>
      <c r="Z383" s="10"/>
    </row>
    <row r="384" spans="1:26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9"/>
      <c r="V384" s="10"/>
      <c r="X384" s="10"/>
      <c r="Y384" s="10"/>
      <c r="Z384" s="10"/>
    </row>
    <row r="385" spans="1:26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9"/>
      <c r="V385" s="10"/>
      <c r="X385" s="10"/>
      <c r="Y385" s="10"/>
      <c r="Z385" s="10"/>
    </row>
    <row r="386" spans="1:2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9"/>
      <c r="V386" s="10"/>
      <c r="X386" s="10"/>
      <c r="Y386" s="10"/>
      <c r="Z386" s="10"/>
    </row>
    <row r="387" spans="1:26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9"/>
      <c r="V387" s="10"/>
      <c r="X387" s="10"/>
      <c r="Y387" s="10"/>
      <c r="Z387" s="10"/>
    </row>
    <row r="388" spans="1:26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9"/>
      <c r="V388" s="10"/>
      <c r="X388" s="10"/>
      <c r="Y388" s="10"/>
      <c r="Z388" s="10"/>
    </row>
    <row r="389" spans="1:26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9"/>
      <c r="V389" s="10"/>
      <c r="X389" s="10"/>
      <c r="Y389" s="10"/>
      <c r="Z389" s="10"/>
    </row>
    <row r="390" spans="1:26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9"/>
      <c r="V390" s="10"/>
      <c r="X390" s="10"/>
      <c r="Y390" s="10"/>
      <c r="Z390" s="10"/>
    </row>
    <row r="391" spans="1:26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9"/>
      <c r="V391" s="10"/>
      <c r="X391" s="10"/>
      <c r="Y391" s="10"/>
      <c r="Z391" s="10"/>
    </row>
    <row r="392" spans="1:26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9"/>
      <c r="V392" s="10"/>
      <c r="X392" s="10"/>
      <c r="Y392" s="10"/>
      <c r="Z392" s="10"/>
    </row>
    <row r="393" spans="1:26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9"/>
      <c r="V393" s="10"/>
      <c r="X393" s="10"/>
      <c r="Y393" s="10"/>
      <c r="Z393" s="10"/>
    </row>
    <row r="394" spans="1:26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9"/>
      <c r="V394" s="10"/>
      <c r="X394" s="10"/>
      <c r="Y394" s="10"/>
      <c r="Z394" s="10"/>
    </row>
    <row r="395" spans="1:26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9"/>
      <c r="V395" s="10"/>
      <c r="X395" s="10"/>
      <c r="Y395" s="10"/>
      <c r="Z395" s="10"/>
    </row>
    <row r="396" spans="1:2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9"/>
      <c r="V396" s="10"/>
      <c r="X396" s="10"/>
      <c r="Y396" s="10"/>
      <c r="Z396" s="10"/>
    </row>
    <row r="397" spans="1:26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9"/>
      <c r="V397" s="10"/>
      <c r="X397" s="10"/>
      <c r="Y397" s="10"/>
      <c r="Z397" s="10"/>
    </row>
    <row r="398" spans="1:26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9"/>
      <c r="V398" s="10"/>
      <c r="X398" s="10"/>
      <c r="Y398" s="10"/>
      <c r="Z398" s="10"/>
    </row>
    <row r="399" spans="1:26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9"/>
      <c r="V399" s="10"/>
      <c r="X399" s="10"/>
      <c r="Y399" s="10"/>
      <c r="Z399" s="10"/>
    </row>
    <row r="400" spans="1:26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9"/>
      <c r="V400" s="10"/>
      <c r="X400" s="10"/>
      <c r="Y400" s="10"/>
      <c r="Z400" s="10"/>
    </row>
    <row r="401" spans="1:26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9"/>
      <c r="V401" s="10"/>
      <c r="X401" s="10"/>
      <c r="Y401" s="10"/>
      <c r="Z401" s="10"/>
    </row>
    <row r="402" spans="1:26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9"/>
      <c r="V402" s="10"/>
      <c r="X402" s="10"/>
      <c r="Y402" s="10"/>
      <c r="Z402" s="10"/>
    </row>
    <row r="403" spans="1:26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9"/>
      <c r="V403" s="10"/>
      <c r="X403" s="10"/>
      <c r="Y403" s="10"/>
      <c r="Z403" s="10"/>
    </row>
    <row r="404" spans="1:26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9"/>
      <c r="V404" s="10"/>
      <c r="X404" s="10"/>
      <c r="Y404" s="10"/>
      <c r="Z404" s="10"/>
    </row>
    <row r="405" spans="1:26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9"/>
      <c r="V405" s="10"/>
      <c r="X405" s="10"/>
      <c r="Y405" s="10"/>
      <c r="Z405" s="10"/>
    </row>
    <row r="406" spans="1:2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9"/>
      <c r="V406" s="10"/>
      <c r="X406" s="10"/>
      <c r="Y406" s="10"/>
      <c r="Z406" s="10"/>
    </row>
    <row r="407" spans="1:26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9"/>
      <c r="V407" s="10"/>
      <c r="X407" s="10"/>
      <c r="Y407" s="10"/>
      <c r="Z407" s="10"/>
    </row>
    <row r="408" spans="1:26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9"/>
      <c r="V408" s="10"/>
      <c r="X408" s="10"/>
      <c r="Y408" s="10"/>
      <c r="Z408" s="10"/>
    </row>
    <row r="409" spans="1:26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9"/>
      <c r="V409" s="10"/>
      <c r="X409" s="10"/>
      <c r="Y409" s="10"/>
      <c r="Z409" s="10"/>
    </row>
    <row r="410" spans="1:26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9"/>
      <c r="V410" s="10"/>
      <c r="X410" s="10"/>
      <c r="Y410" s="10"/>
      <c r="Z410" s="10"/>
    </row>
    <row r="411" spans="1:26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9"/>
      <c r="V411" s="10"/>
      <c r="X411" s="10"/>
      <c r="Y411" s="10"/>
      <c r="Z411" s="10"/>
    </row>
    <row r="412" spans="1:26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9"/>
      <c r="V412" s="10"/>
      <c r="X412" s="10"/>
      <c r="Y412" s="10"/>
      <c r="Z412" s="10"/>
    </row>
    <row r="413" spans="1:26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9"/>
      <c r="V413" s="10"/>
      <c r="X413" s="10"/>
      <c r="Y413" s="10"/>
      <c r="Z413" s="10"/>
    </row>
    <row r="414" spans="1:26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9"/>
      <c r="V414" s="10"/>
      <c r="X414" s="10"/>
      <c r="Y414" s="10"/>
      <c r="Z414" s="10"/>
    </row>
    <row r="415" spans="1:26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9"/>
      <c r="V415" s="10"/>
      <c r="X415" s="10"/>
      <c r="Y415" s="10"/>
      <c r="Z415" s="10"/>
    </row>
    <row r="416" spans="1:26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9"/>
      <c r="V416" s="10"/>
      <c r="X416" s="10"/>
      <c r="Y416" s="10"/>
      <c r="Z416" s="10"/>
    </row>
    <row r="417" spans="1:26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9"/>
      <c r="V417" s="10"/>
      <c r="X417" s="10"/>
      <c r="Y417" s="10"/>
      <c r="Z417" s="10"/>
    </row>
    <row r="418" spans="1:26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9"/>
      <c r="V418" s="10"/>
      <c r="X418" s="10"/>
      <c r="Y418" s="10"/>
      <c r="Z418" s="10"/>
    </row>
    <row r="419" spans="1:26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9"/>
      <c r="V419" s="10"/>
      <c r="X419" s="10"/>
      <c r="Y419" s="10"/>
      <c r="Z419" s="10"/>
    </row>
    <row r="420" spans="1:26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9"/>
      <c r="V420" s="10"/>
      <c r="X420" s="10"/>
      <c r="Y420" s="10"/>
      <c r="Z420" s="10"/>
    </row>
    <row r="421" spans="1:26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9"/>
      <c r="V421" s="10"/>
      <c r="X421" s="10"/>
      <c r="Y421" s="10"/>
      <c r="Z421" s="10"/>
    </row>
    <row r="422" spans="1:26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9"/>
      <c r="V422" s="10"/>
      <c r="X422" s="10"/>
      <c r="Y422" s="10"/>
      <c r="Z422" s="10"/>
    </row>
    <row r="423" spans="1:26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9"/>
      <c r="V423" s="10"/>
      <c r="X423" s="10"/>
      <c r="Y423" s="10"/>
      <c r="Z423" s="10"/>
    </row>
    <row r="424" spans="1:26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9"/>
      <c r="V424" s="10"/>
      <c r="X424" s="10"/>
      <c r="Y424" s="10"/>
      <c r="Z424" s="10"/>
    </row>
    <row r="425" spans="1:26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9"/>
      <c r="V425" s="10"/>
      <c r="X425" s="10"/>
      <c r="Y425" s="10"/>
      <c r="Z425" s="10"/>
    </row>
    <row r="426" spans="1:26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9"/>
      <c r="V426" s="10"/>
      <c r="X426" s="10"/>
      <c r="Y426" s="10"/>
      <c r="Z426" s="10"/>
    </row>
    <row r="427" spans="1:26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9"/>
      <c r="V427" s="10"/>
      <c r="X427" s="10"/>
      <c r="Y427" s="10"/>
      <c r="Z427" s="10"/>
    </row>
    <row r="428" spans="1:26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9"/>
      <c r="V428" s="10"/>
      <c r="X428" s="10"/>
      <c r="Y428" s="10"/>
      <c r="Z428" s="10"/>
    </row>
    <row r="429" spans="1:26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9"/>
      <c r="V429" s="10"/>
      <c r="X429" s="10"/>
      <c r="Y429" s="10"/>
      <c r="Z429" s="10"/>
    </row>
    <row r="430" spans="1:26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9"/>
      <c r="V430" s="10"/>
      <c r="X430" s="10"/>
      <c r="Y430" s="10"/>
      <c r="Z430" s="10"/>
    </row>
    <row r="431" spans="1:26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9"/>
      <c r="V431" s="10"/>
      <c r="X431" s="10"/>
      <c r="Y431" s="10"/>
      <c r="Z431" s="10"/>
    </row>
    <row r="432" spans="1:26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9"/>
      <c r="V432" s="10"/>
      <c r="X432" s="10"/>
      <c r="Y432" s="10"/>
      <c r="Z432" s="10"/>
    </row>
    <row r="433" spans="1:26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9"/>
      <c r="V433" s="10"/>
      <c r="X433" s="10"/>
      <c r="Y433" s="10"/>
      <c r="Z433" s="10"/>
    </row>
    <row r="434" spans="1:26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9"/>
      <c r="V434" s="10"/>
      <c r="X434" s="10"/>
      <c r="Y434" s="10"/>
      <c r="Z434" s="10"/>
    </row>
    <row r="435" spans="1:26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9"/>
      <c r="V435" s="10"/>
      <c r="X435" s="10"/>
      <c r="Y435" s="10"/>
      <c r="Z435" s="10"/>
    </row>
    <row r="436" spans="1:26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9"/>
      <c r="V436" s="10"/>
      <c r="X436" s="10"/>
      <c r="Y436" s="10"/>
      <c r="Z436" s="10"/>
    </row>
    <row r="437" spans="1:26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9"/>
      <c r="V437" s="10"/>
      <c r="X437" s="10"/>
      <c r="Y437" s="10"/>
      <c r="Z437" s="10"/>
    </row>
    <row r="438" spans="1:26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9"/>
      <c r="V438" s="10"/>
      <c r="X438" s="10"/>
      <c r="Y438" s="10"/>
      <c r="Z438" s="10"/>
    </row>
    <row r="439" spans="1:26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9"/>
      <c r="V439" s="10"/>
      <c r="X439" s="10"/>
      <c r="Y439" s="10"/>
      <c r="Z439" s="10"/>
    </row>
    <row r="440" spans="1:26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9"/>
      <c r="V440" s="10"/>
      <c r="X440" s="10"/>
      <c r="Y440" s="10"/>
      <c r="Z440" s="10"/>
    </row>
    <row r="441" spans="1:26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9"/>
      <c r="V441" s="10"/>
      <c r="X441" s="10"/>
      <c r="Y441" s="10"/>
      <c r="Z441" s="10"/>
    </row>
    <row r="442" spans="1:26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9"/>
      <c r="V442" s="10"/>
      <c r="X442" s="10"/>
      <c r="Y442" s="10"/>
      <c r="Z442" s="10"/>
    </row>
    <row r="443" spans="1:26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9"/>
      <c r="V443" s="10"/>
      <c r="X443" s="10"/>
      <c r="Y443" s="10"/>
      <c r="Z443" s="10"/>
    </row>
    <row r="444" spans="1:26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9"/>
      <c r="V444" s="10"/>
      <c r="X444" s="10"/>
      <c r="Y444" s="10"/>
      <c r="Z444" s="10"/>
    </row>
    <row r="445" spans="1:26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9"/>
      <c r="V445" s="10"/>
      <c r="X445" s="10"/>
      <c r="Y445" s="10"/>
      <c r="Z445" s="10"/>
    </row>
    <row r="446" spans="1:26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9"/>
      <c r="V446" s="10"/>
      <c r="X446" s="10"/>
      <c r="Y446" s="10"/>
      <c r="Z446" s="10"/>
    </row>
    <row r="447" spans="1:26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9"/>
      <c r="V447" s="10"/>
      <c r="X447" s="10"/>
      <c r="Y447" s="10"/>
      <c r="Z447" s="10"/>
    </row>
    <row r="448" spans="1:26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9"/>
      <c r="V448" s="10"/>
      <c r="X448" s="10"/>
      <c r="Y448" s="10"/>
      <c r="Z448" s="10"/>
    </row>
    <row r="449" spans="1:26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9"/>
      <c r="V449" s="10"/>
      <c r="X449" s="10"/>
      <c r="Y449" s="10"/>
      <c r="Z449" s="10"/>
    </row>
    <row r="450" spans="1:26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9"/>
      <c r="V450" s="10"/>
      <c r="X450" s="10"/>
      <c r="Y450" s="10"/>
      <c r="Z450" s="10"/>
    </row>
    <row r="451" spans="1:26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9"/>
      <c r="V451" s="10"/>
      <c r="X451" s="10"/>
      <c r="Y451" s="10"/>
      <c r="Z451" s="10"/>
    </row>
    <row r="452" spans="1:26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9"/>
      <c r="V452" s="10"/>
      <c r="X452" s="10"/>
      <c r="Y452" s="10"/>
      <c r="Z452" s="10"/>
    </row>
    <row r="453" spans="1:26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9"/>
      <c r="V453" s="10"/>
      <c r="X453" s="10"/>
      <c r="Y453" s="10"/>
      <c r="Z453" s="10"/>
    </row>
    <row r="454" spans="1:26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9"/>
      <c r="V454" s="10"/>
      <c r="X454" s="10"/>
      <c r="Y454" s="10"/>
      <c r="Z454" s="10"/>
    </row>
    <row r="455" spans="1:26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9"/>
      <c r="V455" s="10"/>
      <c r="X455" s="10"/>
      <c r="Y455" s="10"/>
      <c r="Z455" s="10"/>
    </row>
    <row r="456" spans="1:26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9"/>
      <c r="V456" s="10"/>
      <c r="X456" s="10"/>
      <c r="Y456" s="10"/>
      <c r="Z456" s="10"/>
    </row>
    <row r="457" spans="1:26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9"/>
      <c r="V457" s="10"/>
      <c r="X457" s="10"/>
      <c r="Y457" s="10"/>
      <c r="Z457" s="10"/>
    </row>
    <row r="458" spans="1:26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9"/>
      <c r="V458" s="10"/>
      <c r="X458" s="10"/>
      <c r="Y458" s="10"/>
      <c r="Z458" s="10"/>
    </row>
    <row r="459" spans="1:26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9"/>
      <c r="V459" s="10"/>
      <c r="X459" s="10"/>
      <c r="Y459" s="10"/>
      <c r="Z459" s="10"/>
    </row>
    <row r="460" spans="1:26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9"/>
      <c r="V460" s="10"/>
      <c r="X460" s="10"/>
      <c r="Y460" s="10"/>
      <c r="Z460" s="10"/>
    </row>
    <row r="461" spans="1:26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9"/>
      <c r="V461" s="10"/>
      <c r="X461" s="10"/>
      <c r="Y461" s="10"/>
      <c r="Z461" s="10"/>
    </row>
    <row r="462" spans="1:26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9"/>
      <c r="V462" s="10"/>
      <c r="X462" s="10"/>
      <c r="Y462" s="10"/>
      <c r="Z462" s="10"/>
    </row>
    <row r="463" spans="1:26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9"/>
      <c r="V463" s="10"/>
      <c r="X463" s="10"/>
      <c r="Y463" s="10"/>
      <c r="Z463" s="10"/>
    </row>
    <row r="464" spans="1:26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9"/>
      <c r="V464" s="10"/>
      <c r="X464" s="10"/>
      <c r="Y464" s="10"/>
      <c r="Z464" s="10"/>
    </row>
    <row r="465" spans="1:26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9"/>
      <c r="V465" s="10"/>
      <c r="X465" s="10"/>
      <c r="Y465" s="10"/>
      <c r="Z465" s="10"/>
    </row>
    <row r="466" spans="1:2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9"/>
      <c r="V466" s="10"/>
      <c r="X466" s="10"/>
      <c r="Y466" s="10"/>
      <c r="Z466" s="10"/>
    </row>
    <row r="467" spans="1:26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9"/>
      <c r="V467" s="10"/>
      <c r="X467" s="10"/>
      <c r="Y467" s="10"/>
      <c r="Z467" s="10"/>
    </row>
    <row r="468" spans="1:26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9"/>
      <c r="V468" s="10"/>
      <c r="X468" s="10"/>
      <c r="Y468" s="10"/>
      <c r="Z468" s="10"/>
    </row>
    <row r="469" spans="1:26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9"/>
      <c r="V469" s="10"/>
      <c r="X469" s="10"/>
      <c r="Y469" s="10"/>
      <c r="Z469" s="10"/>
    </row>
    <row r="470" spans="1:26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9"/>
      <c r="V470" s="10"/>
      <c r="X470" s="10"/>
      <c r="Y470" s="10"/>
      <c r="Z470" s="10"/>
    </row>
    <row r="471" spans="1:26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9"/>
      <c r="V471" s="10"/>
      <c r="X471" s="10"/>
      <c r="Y471" s="10"/>
      <c r="Z471" s="10"/>
    </row>
    <row r="472" spans="1:26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9"/>
      <c r="V472" s="10"/>
      <c r="X472" s="10"/>
      <c r="Y472" s="10"/>
      <c r="Z472" s="10"/>
    </row>
    <row r="473" spans="1:26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9"/>
      <c r="V473" s="10"/>
      <c r="X473" s="10"/>
      <c r="Y473" s="10"/>
      <c r="Z473" s="10"/>
    </row>
    <row r="474" spans="1:26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9"/>
      <c r="V474" s="10"/>
      <c r="X474" s="10"/>
      <c r="Y474" s="10"/>
      <c r="Z474" s="10"/>
    </row>
    <row r="475" spans="1:26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9"/>
      <c r="V475" s="10"/>
      <c r="X475" s="10"/>
      <c r="Y475" s="10"/>
      <c r="Z475" s="10"/>
    </row>
    <row r="476" spans="1:2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9"/>
      <c r="V476" s="10"/>
      <c r="X476" s="10"/>
      <c r="Y476" s="10"/>
      <c r="Z476" s="10"/>
    </row>
    <row r="477" spans="1:26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9"/>
      <c r="V477" s="10"/>
      <c r="X477" s="10"/>
      <c r="Y477" s="10"/>
      <c r="Z477" s="10"/>
    </row>
    <row r="478" spans="1:26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9"/>
      <c r="V478" s="10"/>
      <c r="X478" s="10"/>
      <c r="Y478" s="10"/>
      <c r="Z478" s="10"/>
    </row>
    <row r="479" spans="1:26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9"/>
      <c r="V479" s="10"/>
      <c r="X479" s="10"/>
      <c r="Y479" s="10"/>
      <c r="Z479" s="10"/>
    </row>
    <row r="480" spans="1:26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9"/>
      <c r="V480" s="10"/>
      <c r="X480" s="10"/>
      <c r="Y480" s="10"/>
      <c r="Z480" s="10"/>
    </row>
    <row r="481" spans="1:26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9"/>
      <c r="V481" s="10"/>
      <c r="X481" s="10"/>
      <c r="Y481" s="10"/>
      <c r="Z481" s="10"/>
    </row>
    <row r="482" spans="1:26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9"/>
      <c r="V482" s="10"/>
      <c r="X482" s="10"/>
      <c r="Y482" s="10"/>
      <c r="Z482" s="10"/>
    </row>
    <row r="483" spans="1:26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9"/>
      <c r="V483" s="10"/>
      <c r="X483" s="10"/>
      <c r="Y483" s="10"/>
      <c r="Z483" s="10"/>
    </row>
    <row r="484" spans="1:26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9"/>
      <c r="V484" s="10"/>
      <c r="X484" s="10"/>
      <c r="Y484" s="10"/>
      <c r="Z484" s="10"/>
    </row>
    <row r="485" spans="1:26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9"/>
      <c r="V485" s="10"/>
      <c r="X485" s="10"/>
      <c r="Y485" s="10"/>
      <c r="Z485" s="10"/>
    </row>
    <row r="486" spans="1:2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9"/>
      <c r="V486" s="10"/>
      <c r="X486" s="10"/>
      <c r="Y486" s="10"/>
      <c r="Z486" s="10"/>
    </row>
    <row r="487" spans="1:26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9"/>
      <c r="V487" s="10"/>
      <c r="X487" s="10"/>
      <c r="Y487" s="10"/>
      <c r="Z487" s="10"/>
    </row>
    <row r="488" spans="1:26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9"/>
      <c r="V488" s="10"/>
      <c r="X488" s="10"/>
      <c r="Y488" s="10"/>
      <c r="Z488" s="10"/>
    </row>
    <row r="489" spans="1:26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9"/>
      <c r="V489" s="10"/>
      <c r="X489" s="10"/>
      <c r="Y489" s="10"/>
      <c r="Z489" s="10"/>
    </row>
    <row r="490" spans="1:26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9"/>
      <c r="V490" s="10"/>
      <c r="X490" s="10"/>
      <c r="Y490" s="10"/>
      <c r="Z490" s="10"/>
    </row>
    <row r="491" spans="1:26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9"/>
      <c r="V491" s="10"/>
      <c r="X491" s="10"/>
      <c r="Y491" s="10"/>
      <c r="Z491" s="10"/>
    </row>
    <row r="492" spans="1:26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9"/>
      <c r="V492" s="10"/>
      <c r="X492" s="10"/>
      <c r="Y492" s="10"/>
      <c r="Z492" s="10"/>
    </row>
    <row r="493" spans="1:26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9"/>
      <c r="V493" s="10"/>
      <c r="X493" s="10"/>
      <c r="Y493" s="10"/>
      <c r="Z493" s="10"/>
    </row>
    <row r="494" spans="1:26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9"/>
      <c r="V494" s="10"/>
      <c r="X494" s="10"/>
      <c r="Y494" s="10"/>
      <c r="Z494" s="10"/>
    </row>
    <row r="495" spans="1:26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9"/>
      <c r="V495" s="10"/>
      <c r="X495" s="10"/>
      <c r="Y495" s="10"/>
      <c r="Z495" s="10"/>
    </row>
    <row r="496" spans="1:2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9"/>
      <c r="V496" s="10"/>
      <c r="X496" s="10"/>
      <c r="Y496" s="10"/>
      <c r="Z496" s="10"/>
    </row>
    <row r="497" spans="1:26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9"/>
      <c r="V497" s="10"/>
      <c r="X497" s="10"/>
      <c r="Y497" s="10"/>
      <c r="Z497" s="10"/>
    </row>
    <row r="498" spans="1:26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9"/>
      <c r="V498" s="10"/>
      <c r="X498" s="10"/>
      <c r="Y498" s="10"/>
      <c r="Z498" s="10"/>
    </row>
    <row r="499" spans="1:26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9"/>
      <c r="V499" s="10"/>
      <c r="X499" s="10"/>
      <c r="Y499" s="10"/>
      <c r="Z499" s="10"/>
    </row>
    <row r="500" spans="1:26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9"/>
      <c r="V500" s="10"/>
      <c r="X500" s="10"/>
      <c r="Y500" s="10"/>
      <c r="Z500" s="10"/>
    </row>
    <row r="501" spans="1:26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9"/>
      <c r="V501" s="10"/>
      <c r="X501" s="10"/>
      <c r="Y501" s="10"/>
      <c r="Z501" s="10"/>
    </row>
    <row r="502" spans="1:26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9"/>
      <c r="V502" s="10"/>
      <c r="X502" s="10"/>
      <c r="Y502" s="10"/>
      <c r="Z502" s="10"/>
    </row>
    <row r="503" spans="1:26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9"/>
      <c r="V503" s="10"/>
      <c r="X503" s="10"/>
      <c r="Y503" s="10"/>
      <c r="Z503" s="10"/>
    </row>
    <row r="504" spans="1:26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9"/>
      <c r="V504" s="10"/>
      <c r="X504" s="10"/>
      <c r="Y504" s="10"/>
      <c r="Z504" s="10"/>
    </row>
    <row r="505" spans="1:26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9"/>
      <c r="V505" s="10"/>
      <c r="X505" s="10"/>
      <c r="Y505" s="10"/>
      <c r="Z505" s="10"/>
    </row>
    <row r="506" spans="1:2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9"/>
      <c r="V506" s="10"/>
      <c r="X506" s="10"/>
      <c r="Y506" s="10"/>
      <c r="Z506" s="10"/>
    </row>
    <row r="507" spans="1:26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9"/>
      <c r="V507" s="10"/>
      <c r="X507" s="10"/>
      <c r="Y507" s="10"/>
      <c r="Z507" s="10"/>
    </row>
    <row r="508" spans="1:26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9"/>
      <c r="V508" s="10"/>
      <c r="X508" s="10"/>
      <c r="Y508" s="10"/>
      <c r="Z508" s="10"/>
    </row>
    <row r="509" spans="1:26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9"/>
      <c r="V509" s="10"/>
      <c r="X509" s="10"/>
      <c r="Y509" s="10"/>
      <c r="Z509" s="10"/>
    </row>
    <row r="510" spans="1:26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9"/>
      <c r="V510" s="10"/>
      <c r="X510" s="10"/>
      <c r="Y510" s="10"/>
      <c r="Z510" s="10"/>
    </row>
    <row r="511" spans="1:26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9"/>
      <c r="V511" s="10"/>
      <c r="X511" s="10"/>
      <c r="Y511" s="10"/>
      <c r="Z511" s="10"/>
    </row>
    <row r="512" spans="1:26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9"/>
      <c r="V512" s="10"/>
      <c r="X512" s="10"/>
      <c r="Y512" s="10"/>
      <c r="Z512" s="10"/>
    </row>
    <row r="513" spans="1:26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9"/>
      <c r="V513" s="10"/>
      <c r="X513" s="10"/>
      <c r="Y513" s="10"/>
      <c r="Z513" s="10"/>
    </row>
    <row r="514" spans="1:26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9"/>
      <c r="V514" s="10"/>
      <c r="X514" s="10"/>
      <c r="Y514" s="10"/>
      <c r="Z514" s="10"/>
    </row>
    <row r="515" spans="1:26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9"/>
      <c r="V515" s="10"/>
      <c r="X515" s="10"/>
      <c r="Y515" s="10"/>
      <c r="Z515" s="10"/>
    </row>
    <row r="516" spans="1:2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9"/>
      <c r="V516" s="10"/>
      <c r="X516" s="10"/>
      <c r="Y516" s="10"/>
      <c r="Z516" s="10"/>
    </row>
    <row r="517" spans="1:26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9"/>
      <c r="V517" s="10"/>
      <c r="X517" s="10"/>
      <c r="Y517" s="10"/>
      <c r="Z517" s="10"/>
    </row>
    <row r="518" spans="1:26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9"/>
      <c r="V518" s="10"/>
      <c r="X518" s="10"/>
      <c r="Y518" s="10"/>
      <c r="Z518" s="10"/>
    </row>
    <row r="519" spans="1:26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9"/>
      <c r="V519" s="10"/>
      <c r="X519" s="10"/>
      <c r="Y519" s="10"/>
      <c r="Z519" s="10"/>
    </row>
    <row r="520" spans="1:26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9"/>
      <c r="V520" s="10"/>
      <c r="X520" s="10"/>
      <c r="Y520" s="10"/>
      <c r="Z520" s="10"/>
    </row>
    <row r="521" spans="1:26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9"/>
      <c r="V521" s="10"/>
      <c r="X521" s="10"/>
      <c r="Y521" s="10"/>
      <c r="Z521" s="10"/>
    </row>
    <row r="522" spans="1:26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9"/>
      <c r="V522" s="10"/>
      <c r="X522" s="10"/>
      <c r="Y522" s="10"/>
      <c r="Z522" s="10"/>
    </row>
    <row r="523" spans="1:26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9"/>
      <c r="V523" s="10"/>
      <c r="X523" s="10"/>
      <c r="Y523" s="10"/>
      <c r="Z523" s="10"/>
    </row>
    <row r="524" spans="1:26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9"/>
      <c r="V524" s="10"/>
      <c r="X524" s="10"/>
      <c r="Y524" s="10"/>
      <c r="Z524" s="10"/>
    </row>
    <row r="525" spans="1:26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9"/>
      <c r="V525" s="10"/>
      <c r="X525" s="10"/>
      <c r="Y525" s="10"/>
      <c r="Z525" s="10"/>
    </row>
    <row r="526" spans="1: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9"/>
      <c r="V526" s="10"/>
      <c r="X526" s="10"/>
      <c r="Y526" s="10"/>
      <c r="Z526" s="10"/>
    </row>
    <row r="527" spans="1:26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9"/>
      <c r="V527" s="10"/>
      <c r="X527" s="10"/>
      <c r="Y527" s="10"/>
      <c r="Z527" s="10"/>
    </row>
    <row r="528" spans="1:26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9"/>
      <c r="V528" s="10"/>
      <c r="X528" s="10"/>
      <c r="Y528" s="10"/>
      <c r="Z528" s="10"/>
    </row>
    <row r="529" spans="1:26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9"/>
      <c r="V529" s="10"/>
      <c r="X529" s="10"/>
      <c r="Y529" s="10"/>
      <c r="Z529" s="10"/>
    </row>
    <row r="530" spans="1:26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9"/>
      <c r="V530" s="10"/>
      <c r="X530" s="10"/>
      <c r="Y530" s="10"/>
      <c r="Z530" s="10"/>
    </row>
    <row r="531" spans="1:26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9"/>
      <c r="V531" s="10"/>
      <c r="X531" s="10"/>
      <c r="Y531" s="10"/>
      <c r="Z531" s="10"/>
    </row>
    <row r="532" spans="1:26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9"/>
      <c r="V532" s="10"/>
      <c r="X532" s="10"/>
      <c r="Y532" s="10"/>
      <c r="Z532" s="10"/>
    </row>
    <row r="533" spans="1:26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9"/>
      <c r="V533" s="10"/>
      <c r="X533" s="10"/>
      <c r="Y533" s="10"/>
      <c r="Z533" s="10"/>
    </row>
    <row r="534" spans="1:26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9"/>
      <c r="V534" s="10"/>
      <c r="X534" s="10"/>
      <c r="Y534" s="10"/>
      <c r="Z534" s="10"/>
    </row>
    <row r="535" spans="1:26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9"/>
      <c r="V535" s="10"/>
      <c r="X535" s="10"/>
      <c r="Y535" s="10"/>
      <c r="Z535" s="10"/>
    </row>
    <row r="536" spans="1:2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9"/>
      <c r="V536" s="10"/>
      <c r="X536" s="10"/>
      <c r="Y536" s="10"/>
      <c r="Z536" s="10"/>
    </row>
    <row r="537" spans="1:26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9"/>
      <c r="V537" s="10"/>
      <c r="X537" s="10"/>
      <c r="Y537" s="10"/>
      <c r="Z537" s="10"/>
    </row>
    <row r="538" spans="1:26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9"/>
      <c r="V538" s="10"/>
      <c r="X538" s="10"/>
      <c r="Y538" s="10"/>
      <c r="Z538" s="10"/>
    </row>
    <row r="539" spans="1:26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9"/>
      <c r="V539" s="10"/>
      <c r="X539" s="10"/>
      <c r="Y539" s="10"/>
      <c r="Z539" s="10"/>
    </row>
    <row r="540" spans="1:26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9"/>
      <c r="V540" s="10"/>
      <c r="X540" s="10"/>
      <c r="Y540" s="10"/>
      <c r="Z540" s="10"/>
    </row>
    <row r="541" spans="1:26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9"/>
      <c r="V541" s="10"/>
      <c r="X541" s="10"/>
      <c r="Y541" s="10"/>
      <c r="Z541" s="10"/>
    </row>
    <row r="542" spans="1:26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9"/>
      <c r="V542" s="10"/>
      <c r="X542" s="10"/>
      <c r="Y542" s="10"/>
      <c r="Z542" s="10"/>
    </row>
    <row r="543" spans="1:26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9"/>
      <c r="V543" s="10"/>
      <c r="X543" s="10"/>
      <c r="Y543" s="10"/>
      <c r="Z543" s="10"/>
    </row>
    <row r="544" spans="1:26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9"/>
      <c r="V544" s="10"/>
      <c r="X544" s="10"/>
      <c r="Y544" s="10"/>
      <c r="Z544" s="10"/>
    </row>
    <row r="545" spans="1:26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9"/>
      <c r="V545" s="10"/>
      <c r="X545" s="10"/>
      <c r="Y545" s="10"/>
      <c r="Z545" s="10"/>
    </row>
    <row r="546" spans="1:2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9"/>
      <c r="V546" s="10"/>
      <c r="X546" s="10"/>
      <c r="Y546" s="10"/>
      <c r="Z546" s="10"/>
    </row>
    <row r="547" spans="1:26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9"/>
      <c r="V547" s="10"/>
      <c r="X547" s="10"/>
      <c r="Y547" s="10"/>
      <c r="Z547" s="10"/>
    </row>
    <row r="548" spans="1:26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9"/>
      <c r="V548" s="10"/>
      <c r="X548" s="10"/>
      <c r="Y548" s="10"/>
      <c r="Z548" s="10"/>
    </row>
    <row r="549" spans="1:26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9"/>
      <c r="V549" s="10"/>
      <c r="X549" s="10"/>
      <c r="Y549" s="10"/>
      <c r="Z549" s="10"/>
    </row>
    <row r="550" spans="1:26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9"/>
      <c r="V550" s="10"/>
      <c r="X550" s="10"/>
      <c r="Y550" s="10"/>
      <c r="Z550" s="10"/>
    </row>
    <row r="551" spans="1:26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9"/>
      <c r="V551" s="10"/>
      <c r="X551" s="10"/>
      <c r="Y551" s="10"/>
      <c r="Z551" s="10"/>
    </row>
    <row r="552" spans="1:26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9"/>
      <c r="V552" s="10"/>
      <c r="X552" s="10"/>
      <c r="Y552" s="10"/>
      <c r="Z552" s="10"/>
    </row>
    <row r="553" spans="1:26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9"/>
      <c r="V553" s="10"/>
      <c r="X553" s="10"/>
      <c r="Y553" s="10"/>
      <c r="Z553" s="10"/>
    </row>
    <row r="554" spans="1:26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9"/>
      <c r="V554" s="10"/>
      <c r="X554" s="10"/>
      <c r="Y554" s="10"/>
      <c r="Z554" s="10"/>
    </row>
    <row r="555" spans="1:26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9"/>
      <c r="V555" s="10"/>
      <c r="X555" s="10"/>
      <c r="Y555" s="10"/>
      <c r="Z555" s="10"/>
    </row>
    <row r="556" spans="1:2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9"/>
      <c r="V556" s="10"/>
      <c r="X556" s="10"/>
      <c r="Y556" s="10"/>
      <c r="Z556" s="10"/>
    </row>
    <row r="557" spans="1:26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9"/>
      <c r="V557" s="10"/>
      <c r="X557" s="10"/>
      <c r="Y557" s="10"/>
      <c r="Z557" s="10"/>
    </row>
    <row r="558" spans="1:26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9"/>
      <c r="V558" s="10"/>
      <c r="X558" s="10"/>
      <c r="Y558" s="10"/>
      <c r="Z558" s="10"/>
    </row>
    <row r="559" spans="1:26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9"/>
      <c r="V559" s="10"/>
      <c r="X559" s="10"/>
      <c r="Y559" s="10"/>
      <c r="Z559" s="10"/>
    </row>
    <row r="560" spans="1:26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9"/>
      <c r="V560" s="10"/>
      <c r="X560" s="10"/>
      <c r="Y560" s="10"/>
      <c r="Z560" s="10"/>
    </row>
    <row r="561" spans="1:26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9"/>
      <c r="V561" s="10"/>
      <c r="X561" s="10"/>
      <c r="Y561" s="10"/>
      <c r="Z561" s="10"/>
    </row>
    <row r="562" spans="1:26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9"/>
      <c r="V562" s="10"/>
      <c r="X562" s="10"/>
      <c r="Y562" s="10"/>
      <c r="Z562" s="10"/>
    </row>
    <row r="563" spans="1:26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9"/>
      <c r="V563" s="10"/>
      <c r="X563" s="10"/>
      <c r="Y563" s="10"/>
      <c r="Z563" s="10"/>
    </row>
    <row r="564" spans="1:26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9"/>
      <c r="V564" s="10"/>
      <c r="X564" s="10"/>
      <c r="Y564" s="10"/>
      <c r="Z564" s="10"/>
    </row>
    <row r="565" spans="1:26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9"/>
      <c r="V565" s="10"/>
      <c r="X565" s="10"/>
      <c r="Y565" s="10"/>
      <c r="Z565" s="10"/>
    </row>
    <row r="566" spans="1:2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9"/>
      <c r="V566" s="10"/>
      <c r="X566" s="10"/>
      <c r="Y566" s="10"/>
      <c r="Z566" s="10"/>
    </row>
    <row r="567" spans="1:26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9"/>
      <c r="V567" s="10"/>
      <c r="X567" s="10"/>
      <c r="Y567" s="10"/>
      <c r="Z567" s="10"/>
    </row>
    <row r="568" spans="1:26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9"/>
      <c r="V568" s="10"/>
      <c r="X568" s="10"/>
      <c r="Y568" s="10"/>
      <c r="Z568" s="10"/>
    </row>
    <row r="569" spans="1:26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9"/>
      <c r="V569" s="10"/>
      <c r="X569" s="10"/>
      <c r="Y569" s="10"/>
      <c r="Z569" s="10"/>
    </row>
    <row r="570" spans="1:26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9"/>
      <c r="V570" s="10"/>
      <c r="X570" s="10"/>
      <c r="Y570" s="10"/>
      <c r="Z570" s="10"/>
    </row>
    <row r="571" spans="1:26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9"/>
      <c r="V571" s="10"/>
      <c r="X571" s="10"/>
      <c r="Y571" s="10"/>
      <c r="Z571" s="10"/>
    </row>
    <row r="572" spans="1:26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9"/>
      <c r="V572" s="10"/>
      <c r="X572" s="10"/>
      <c r="Y572" s="10"/>
      <c r="Z572" s="10"/>
    </row>
    <row r="573" spans="1:26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9"/>
      <c r="V573" s="10"/>
      <c r="X573" s="10"/>
      <c r="Y573" s="10"/>
      <c r="Z573" s="10"/>
    </row>
    <row r="574" spans="1:26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9"/>
      <c r="V574" s="10"/>
      <c r="X574" s="10"/>
      <c r="Y574" s="10"/>
      <c r="Z574" s="10"/>
    </row>
    <row r="575" spans="1:26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9"/>
      <c r="V575" s="10"/>
      <c r="X575" s="10"/>
      <c r="Y575" s="10"/>
      <c r="Z575" s="10"/>
    </row>
    <row r="576" spans="1:2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9"/>
      <c r="V576" s="10"/>
      <c r="X576" s="10"/>
      <c r="Y576" s="10"/>
      <c r="Z576" s="10"/>
    </row>
    <row r="577" spans="1:26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9"/>
      <c r="V577" s="10"/>
      <c r="X577" s="10"/>
      <c r="Y577" s="10"/>
      <c r="Z577" s="10"/>
    </row>
    <row r="578" spans="1:26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9"/>
      <c r="V578" s="10"/>
      <c r="X578" s="10"/>
      <c r="Y578" s="10"/>
      <c r="Z578" s="10"/>
    </row>
    <row r="579" spans="1:26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9"/>
      <c r="V579" s="10"/>
      <c r="X579" s="10"/>
      <c r="Y579" s="10"/>
      <c r="Z579" s="10"/>
    </row>
    <row r="580" spans="1:26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9"/>
      <c r="V580" s="10"/>
      <c r="X580" s="10"/>
      <c r="Y580" s="10"/>
      <c r="Z580" s="10"/>
    </row>
    <row r="581" spans="1:26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9"/>
      <c r="V581" s="10"/>
      <c r="X581" s="10"/>
      <c r="Y581" s="10"/>
      <c r="Z581" s="10"/>
    </row>
    <row r="582" spans="1:26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9"/>
      <c r="V582" s="10"/>
      <c r="X582" s="10"/>
      <c r="Y582" s="10"/>
      <c r="Z582" s="10"/>
    </row>
    <row r="583" spans="1:26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9"/>
      <c r="V583" s="10"/>
      <c r="X583" s="10"/>
      <c r="Y583" s="10"/>
      <c r="Z583" s="10"/>
    </row>
    <row r="584" spans="1:26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9"/>
      <c r="V584" s="10"/>
      <c r="X584" s="10"/>
      <c r="Y584" s="10"/>
      <c r="Z584" s="10"/>
    </row>
    <row r="585" spans="1:26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9"/>
      <c r="V585" s="10"/>
      <c r="X585" s="10"/>
      <c r="Y585" s="10"/>
      <c r="Z585" s="10"/>
    </row>
    <row r="586" spans="1:2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9"/>
      <c r="V586" s="10"/>
      <c r="X586" s="10"/>
      <c r="Y586" s="10"/>
      <c r="Z586" s="10"/>
    </row>
    <row r="587" spans="1:26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9"/>
      <c r="V587" s="10"/>
      <c r="X587" s="10"/>
      <c r="Y587" s="10"/>
      <c r="Z587" s="10"/>
    </row>
    <row r="588" spans="1:26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9"/>
      <c r="V588" s="10"/>
      <c r="X588" s="10"/>
      <c r="Y588" s="10"/>
      <c r="Z588" s="10"/>
    </row>
    <row r="589" spans="1:26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9"/>
      <c r="V589" s="10"/>
      <c r="X589" s="10"/>
      <c r="Y589" s="10"/>
      <c r="Z589" s="10"/>
    </row>
    <row r="590" spans="1:26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9"/>
      <c r="V590" s="10"/>
      <c r="X590" s="10"/>
      <c r="Y590" s="10"/>
      <c r="Z590" s="10"/>
    </row>
    <row r="591" spans="1:26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9"/>
      <c r="V591" s="10"/>
      <c r="X591" s="10"/>
      <c r="Y591" s="10"/>
      <c r="Z591" s="10"/>
    </row>
    <row r="592" spans="1:26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9"/>
      <c r="V592" s="10"/>
      <c r="X592" s="10"/>
      <c r="Y592" s="10"/>
      <c r="Z592" s="10"/>
    </row>
    <row r="593" spans="1:26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9"/>
      <c r="V593" s="10"/>
      <c r="X593" s="10"/>
      <c r="Y593" s="10"/>
      <c r="Z593" s="10"/>
    </row>
    <row r="594" spans="1:26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9"/>
      <c r="V594" s="10"/>
      <c r="X594" s="10"/>
      <c r="Y594" s="10"/>
      <c r="Z594" s="10"/>
    </row>
    <row r="595" spans="1:26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9"/>
      <c r="V595" s="10"/>
      <c r="X595" s="10"/>
      <c r="Y595" s="10"/>
      <c r="Z595" s="10"/>
    </row>
    <row r="596" spans="1:2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9"/>
      <c r="V596" s="10"/>
      <c r="X596" s="10"/>
      <c r="Y596" s="10"/>
      <c r="Z596" s="10"/>
    </row>
    <row r="597" spans="1:26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9"/>
      <c r="V597" s="10"/>
      <c r="X597" s="10"/>
      <c r="Y597" s="10"/>
      <c r="Z597" s="10"/>
    </row>
    <row r="598" spans="1:26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9"/>
      <c r="V598" s="10"/>
      <c r="X598" s="10"/>
      <c r="Y598" s="10"/>
      <c r="Z598" s="10"/>
    </row>
    <row r="599" spans="1:26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9"/>
      <c r="V599" s="10"/>
      <c r="X599" s="10"/>
      <c r="Y599" s="10"/>
      <c r="Z599" s="10"/>
    </row>
    <row r="600" spans="1:26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9"/>
      <c r="V600" s="10"/>
      <c r="X600" s="10"/>
      <c r="Y600" s="10"/>
      <c r="Z600" s="10"/>
    </row>
    <row r="601" spans="1:26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9"/>
      <c r="V601" s="10"/>
      <c r="X601" s="10"/>
      <c r="Y601" s="10"/>
      <c r="Z601" s="10"/>
    </row>
    <row r="602" spans="1:26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9"/>
      <c r="V602" s="10"/>
      <c r="X602" s="10"/>
      <c r="Y602" s="10"/>
      <c r="Z602" s="10"/>
    </row>
    <row r="603" spans="1:26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9"/>
      <c r="V603" s="10"/>
      <c r="X603" s="10"/>
      <c r="Y603" s="10"/>
      <c r="Z603" s="10"/>
    </row>
    <row r="604" spans="1:26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9"/>
      <c r="V604" s="10"/>
      <c r="X604" s="10"/>
      <c r="Y604" s="10"/>
      <c r="Z604" s="10"/>
    </row>
    <row r="605" spans="1:26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9"/>
      <c r="V605" s="10"/>
      <c r="X605" s="10"/>
      <c r="Y605" s="10"/>
      <c r="Z605" s="10"/>
    </row>
    <row r="606" spans="1:2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9"/>
      <c r="V606" s="10"/>
      <c r="X606" s="10"/>
      <c r="Y606" s="10"/>
      <c r="Z606" s="10"/>
    </row>
    <row r="607" spans="1:26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9"/>
      <c r="V607" s="10"/>
      <c r="X607" s="10"/>
      <c r="Y607" s="10"/>
      <c r="Z607" s="10"/>
    </row>
    <row r="608" spans="1:26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9"/>
      <c r="V608" s="10"/>
      <c r="X608" s="10"/>
      <c r="Y608" s="10"/>
      <c r="Z608" s="10"/>
    </row>
    <row r="609" spans="1:26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9"/>
      <c r="V609" s="10"/>
      <c r="X609" s="10"/>
      <c r="Y609" s="10"/>
      <c r="Z609" s="10"/>
    </row>
    <row r="610" spans="1:26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9"/>
      <c r="V610" s="10"/>
      <c r="X610" s="10"/>
      <c r="Y610" s="10"/>
      <c r="Z610" s="10"/>
    </row>
    <row r="611" spans="1:26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9"/>
      <c r="V611" s="10"/>
      <c r="X611" s="10"/>
      <c r="Y611" s="10"/>
      <c r="Z611" s="10"/>
    </row>
    <row r="612" spans="1:26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9"/>
      <c r="V612" s="10"/>
      <c r="X612" s="10"/>
      <c r="Y612" s="10"/>
      <c r="Z612" s="10"/>
    </row>
    <row r="613" spans="1:26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9"/>
      <c r="V613" s="10"/>
      <c r="X613" s="10"/>
      <c r="Y613" s="10"/>
      <c r="Z613" s="10"/>
    </row>
    <row r="614" spans="1:26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9"/>
      <c r="V614" s="10"/>
      <c r="X614" s="10"/>
      <c r="Y614" s="10"/>
      <c r="Z614" s="10"/>
    </row>
    <row r="615" spans="1:26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9"/>
      <c r="V615" s="10"/>
      <c r="X615" s="10"/>
      <c r="Y615" s="10"/>
      <c r="Z615" s="10"/>
    </row>
    <row r="616" spans="1:2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9"/>
      <c r="V616" s="10"/>
      <c r="X616" s="10"/>
      <c r="Y616" s="10"/>
      <c r="Z616" s="10"/>
    </row>
    <row r="617" spans="1:26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9"/>
      <c r="V617" s="10"/>
      <c r="X617" s="10"/>
      <c r="Y617" s="10"/>
      <c r="Z617" s="10"/>
    </row>
    <row r="618" spans="1:26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9"/>
      <c r="V618" s="10"/>
      <c r="X618" s="10"/>
      <c r="Y618" s="10"/>
      <c r="Z618" s="10"/>
    </row>
    <row r="619" spans="1:26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9"/>
      <c r="V619" s="10"/>
      <c r="X619" s="10"/>
      <c r="Y619" s="10"/>
      <c r="Z619" s="10"/>
    </row>
    <row r="620" spans="1:26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9"/>
      <c r="V620" s="10"/>
      <c r="X620" s="10"/>
      <c r="Y620" s="10"/>
      <c r="Z620" s="10"/>
    </row>
    <row r="621" spans="1:26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9"/>
      <c r="V621" s="10"/>
      <c r="X621" s="10"/>
      <c r="Y621" s="10"/>
      <c r="Z621" s="10"/>
    </row>
    <row r="622" spans="1:26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9"/>
      <c r="V622" s="10"/>
      <c r="X622" s="10"/>
      <c r="Y622" s="10"/>
      <c r="Z622" s="10"/>
    </row>
    <row r="623" spans="1:26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9"/>
      <c r="V623" s="10"/>
      <c r="X623" s="10"/>
      <c r="Y623" s="10"/>
      <c r="Z623" s="10"/>
    </row>
    <row r="624" spans="1:26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9"/>
      <c r="V624" s="10"/>
      <c r="X624" s="10"/>
      <c r="Y624" s="10"/>
      <c r="Z624" s="10"/>
    </row>
    <row r="625" spans="1:26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9"/>
      <c r="V625" s="10"/>
      <c r="X625" s="10"/>
      <c r="Y625" s="10"/>
      <c r="Z625" s="10"/>
    </row>
    <row r="626" spans="1: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9"/>
      <c r="V626" s="10"/>
      <c r="X626" s="10"/>
      <c r="Y626" s="10"/>
      <c r="Z626" s="10"/>
    </row>
    <row r="627" spans="1:26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9"/>
      <c r="V627" s="10"/>
      <c r="X627" s="10"/>
      <c r="Y627" s="10"/>
      <c r="Z627" s="10"/>
    </row>
    <row r="628" spans="1:26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9"/>
      <c r="V628" s="10"/>
      <c r="X628" s="10"/>
      <c r="Y628" s="10"/>
      <c r="Z628" s="10"/>
    </row>
    <row r="629" spans="1:26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9"/>
      <c r="V629" s="10"/>
      <c r="X629" s="10"/>
      <c r="Y629" s="10"/>
      <c r="Z629" s="10"/>
    </row>
    <row r="630" spans="1:26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9"/>
      <c r="V630" s="10"/>
      <c r="X630" s="10"/>
      <c r="Y630" s="10"/>
      <c r="Z630" s="10"/>
    </row>
    <row r="631" spans="1:26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9"/>
      <c r="V631" s="10"/>
      <c r="X631" s="10"/>
      <c r="Y631" s="10"/>
      <c r="Z631" s="10"/>
    </row>
    <row r="632" spans="1:26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9"/>
      <c r="V632" s="10"/>
      <c r="X632" s="10"/>
      <c r="Y632" s="10"/>
      <c r="Z632" s="10"/>
    </row>
    <row r="633" spans="1:26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9"/>
      <c r="V633" s="10"/>
      <c r="X633" s="10"/>
      <c r="Y633" s="10"/>
      <c r="Z633" s="10"/>
    </row>
    <row r="634" spans="1:26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9"/>
      <c r="V634" s="10"/>
      <c r="X634" s="10"/>
      <c r="Y634" s="10"/>
      <c r="Z634" s="10"/>
    </row>
    <row r="635" spans="1:26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9"/>
      <c r="V635" s="10"/>
      <c r="X635" s="10"/>
      <c r="Y635" s="10"/>
      <c r="Z635" s="10"/>
    </row>
    <row r="636" spans="1:2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9"/>
      <c r="V636" s="10"/>
      <c r="X636" s="10"/>
      <c r="Y636" s="10"/>
      <c r="Z636" s="10"/>
    </row>
    <row r="637" spans="1:26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9"/>
      <c r="V637" s="10"/>
      <c r="X637" s="10"/>
      <c r="Y637" s="10"/>
      <c r="Z637" s="10"/>
    </row>
    <row r="638" spans="1:26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9"/>
      <c r="V638" s="10"/>
      <c r="X638" s="10"/>
      <c r="Y638" s="10"/>
      <c r="Z638" s="10"/>
    </row>
    <row r="639" spans="1:26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9"/>
      <c r="V639" s="10"/>
      <c r="X639" s="10"/>
      <c r="Y639" s="10"/>
      <c r="Z639" s="10"/>
    </row>
    <row r="640" spans="1:26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9"/>
      <c r="V640" s="10"/>
      <c r="X640" s="10"/>
      <c r="Y640" s="10"/>
      <c r="Z640" s="10"/>
    </row>
    <row r="641" spans="1:26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9"/>
      <c r="V641" s="10"/>
      <c r="X641" s="10"/>
      <c r="Y641" s="10"/>
      <c r="Z641" s="10"/>
    </row>
    <row r="642" spans="1:26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9"/>
      <c r="V642" s="10"/>
      <c r="X642" s="10"/>
      <c r="Y642" s="10"/>
      <c r="Z642" s="10"/>
    </row>
    <row r="643" spans="1:26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9"/>
      <c r="V643" s="10"/>
      <c r="X643" s="10"/>
      <c r="Y643" s="10"/>
      <c r="Z643" s="10"/>
    </row>
    <row r="644" spans="1:26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9"/>
      <c r="V644" s="10"/>
      <c r="X644" s="10"/>
      <c r="Y644" s="10"/>
      <c r="Z644" s="10"/>
    </row>
    <row r="645" spans="1:26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9"/>
      <c r="V645" s="10"/>
      <c r="X645" s="10"/>
      <c r="Y645" s="10"/>
      <c r="Z645" s="10"/>
    </row>
    <row r="646" spans="1:2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9"/>
      <c r="V646" s="10"/>
      <c r="X646" s="10"/>
      <c r="Y646" s="10"/>
      <c r="Z646" s="10"/>
    </row>
    <row r="647" spans="1:26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9"/>
      <c r="V647" s="10"/>
      <c r="X647" s="10"/>
      <c r="Y647" s="10"/>
      <c r="Z647" s="10"/>
    </row>
    <row r="648" spans="1:26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9"/>
      <c r="V648" s="10"/>
      <c r="X648" s="10"/>
      <c r="Y648" s="10"/>
      <c r="Z648" s="10"/>
    </row>
    <row r="649" spans="1:26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9"/>
      <c r="V649" s="10"/>
      <c r="X649" s="10"/>
      <c r="Y649" s="10"/>
      <c r="Z649" s="10"/>
    </row>
    <row r="650" spans="1:26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9"/>
      <c r="V650" s="10"/>
      <c r="X650" s="10"/>
      <c r="Y650" s="10"/>
      <c r="Z650" s="10"/>
    </row>
    <row r="651" spans="1:26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9"/>
      <c r="V651" s="10"/>
      <c r="X651" s="10"/>
      <c r="Y651" s="10"/>
      <c r="Z651" s="10"/>
    </row>
    <row r="652" spans="1:26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9"/>
      <c r="V652" s="10"/>
      <c r="X652" s="10"/>
      <c r="Y652" s="10"/>
      <c r="Z652" s="10"/>
    </row>
    <row r="653" spans="1:26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9"/>
      <c r="V653" s="10"/>
      <c r="X653" s="10"/>
      <c r="Y653" s="10"/>
      <c r="Z653" s="10"/>
    </row>
    <row r="654" spans="1:26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9"/>
      <c r="V654" s="10"/>
      <c r="X654" s="10"/>
      <c r="Y654" s="10"/>
      <c r="Z654" s="10"/>
    </row>
    <row r="655" spans="1:26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9"/>
      <c r="V655" s="10"/>
      <c r="X655" s="10"/>
      <c r="Y655" s="10"/>
      <c r="Z655" s="10"/>
    </row>
    <row r="656" spans="1:2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9"/>
      <c r="V656" s="10"/>
      <c r="X656" s="10"/>
      <c r="Y656" s="10"/>
      <c r="Z656" s="10"/>
    </row>
    <row r="657" spans="1:26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9"/>
      <c r="V657" s="10"/>
      <c r="X657" s="10"/>
      <c r="Y657" s="10"/>
      <c r="Z657" s="10"/>
    </row>
    <row r="658" spans="1:26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9"/>
      <c r="V658" s="10"/>
      <c r="X658" s="10"/>
      <c r="Y658" s="10"/>
      <c r="Z658" s="10"/>
    </row>
    <row r="659" spans="1:26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9"/>
      <c r="V659" s="10"/>
      <c r="X659" s="10"/>
      <c r="Y659" s="10"/>
      <c r="Z659" s="10"/>
    </row>
    <row r="660" spans="1:26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9"/>
      <c r="V660" s="10"/>
      <c r="X660" s="10"/>
      <c r="Y660" s="10"/>
      <c r="Z660" s="10"/>
    </row>
    <row r="661" spans="1:26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9"/>
      <c r="V661" s="10"/>
      <c r="X661" s="10"/>
      <c r="Y661" s="10"/>
      <c r="Z661" s="10"/>
    </row>
    <row r="662" spans="1:26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9"/>
      <c r="V662" s="10"/>
      <c r="X662" s="10"/>
      <c r="Y662" s="10"/>
      <c r="Z662" s="10"/>
    </row>
    <row r="663" spans="1:26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9"/>
      <c r="V663" s="10"/>
      <c r="X663" s="10"/>
      <c r="Y663" s="10"/>
      <c r="Z663" s="10"/>
    </row>
    <row r="664" spans="1:26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9"/>
      <c r="V664" s="10"/>
      <c r="X664" s="10"/>
      <c r="Y664" s="10"/>
      <c r="Z664" s="10"/>
    </row>
    <row r="665" spans="1:26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9"/>
      <c r="V665" s="10"/>
      <c r="X665" s="10"/>
      <c r="Y665" s="10"/>
      <c r="Z665" s="10"/>
    </row>
    <row r="666" spans="1:2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9"/>
      <c r="V666" s="10"/>
      <c r="X666" s="10"/>
      <c r="Y666" s="10"/>
      <c r="Z666" s="10"/>
    </row>
    <row r="667" spans="1:26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9"/>
      <c r="V667" s="10"/>
      <c r="X667" s="10"/>
      <c r="Y667" s="10"/>
      <c r="Z667" s="10"/>
    </row>
    <row r="668" spans="1:26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9"/>
      <c r="V668" s="10"/>
      <c r="X668" s="10"/>
      <c r="Y668" s="10"/>
      <c r="Z668" s="10"/>
    </row>
    <row r="669" spans="1:26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9"/>
      <c r="V669" s="10"/>
      <c r="X669" s="10"/>
      <c r="Y669" s="10"/>
      <c r="Z669" s="10"/>
    </row>
    <row r="670" spans="1:26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9"/>
      <c r="V670" s="10"/>
      <c r="X670" s="10"/>
      <c r="Y670" s="10"/>
      <c r="Z670" s="10"/>
    </row>
    <row r="671" spans="1:26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9"/>
      <c r="V671" s="10"/>
      <c r="X671" s="10"/>
      <c r="Y671" s="10"/>
      <c r="Z671" s="10"/>
    </row>
    <row r="672" spans="1:26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9"/>
      <c r="V672" s="10"/>
      <c r="X672" s="10"/>
      <c r="Y672" s="10"/>
      <c r="Z672" s="10"/>
    </row>
    <row r="673" spans="1:26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9"/>
      <c r="V673" s="10"/>
      <c r="X673" s="10"/>
      <c r="Y673" s="10"/>
      <c r="Z673" s="10"/>
    </row>
    <row r="674" spans="1:26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9"/>
      <c r="V674" s="10"/>
      <c r="X674" s="10"/>
      <c r="Y674" s="10"/>
      <c r="Z674" s="10"/>
    </row>
    <row r="675" spans="1:26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9"/>
      <c r="V675" s="10"/>
      <c r="X675" s="10"/>
      <c r="Y675" s="10"/>
      <c r="Z675" s="10"/>
    </row>
    <row r="676" spans="1:2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9"/>
      <c r="V676" s="10"/>
      <c r="X676" s="10"/>
      <c r="Y676" s="10"/>
      <c r="Z676" s="10"/>
    </row>
    <row r="677" spans="1:26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9"/>
      <c r="V677" s="10"/>
      <c r="X677" s="10"/>
      <c r="Y677" s="10"/>
      <c r="Z677" s="10"/>
    </row>
    <row r="678" spans="1:26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9"/>
      <c r="V678" s="10"/>
      <c r="X678" s="10"/>
      <c r="Y678" s="10"/>
      <c r="Z678" s="10"/>
    </row>
    <row r="679" spans="1:26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9"/>
      <c r="V679" s="10"/>
      <c r="X679" s="10"/>
      <c r="Y679" s="10"/>
      <c r="Z679" s="10"/>
    </row>
    <row r="680" spans="1:26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9"/>
      <c r="V680" s="10"/>
      <c r="X680" s="10"/>
      <c r="Y680" s="10"/>
      <c r="Z680" s="10"/>
    </row>
    <row r="681" spans="1:26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9"/>
      <c r="V681" s="10"/>
      <c r="X681" s="10"/>
      <c r="Y681" s="10"/>
      <c r="Z681" s="10"/>
    </row>
    <row r="682" spans="1:26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9"/>
      <c r="V682" s="10"/>
      <c r="X682" s="10"/>
      <c r="Y682" s="10"/>
      <c r="Z682" s="10"/>
    </row>
    <row r="683" spans="1:26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9"/>
      <c r="V683" s="10"/>
      <c r="X683" s="10"/>
      <c r="Y683" s="10"/>
      <c r="Z683" s="10"/>
    </row>
    <row r="684" spans="1:26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9"/>
      <c r="V684" s="10"/>
      <c r="X684" s="10"/>
      <c r="Y684" s="10"/>
      <c r="Z684" s="10"/>
    </row>
    <row r="685" spans="1:26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9"/>
      <c r="V685" s="10"/>
      <c r="X685" s="10"/>
      <c r="Y685" s="10"/>
      <c r="Z685" s="10"/>
    </row>
    <row r="686" spans="1:2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9"/>
      <c r="V686" s="10"/>
      <c r="X686" s="10"/>
      <c r="Y686" s="10"/>
      <c r="Z686" s="10"/>
    </row>
    <row r="687" spans="1:26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9"/>
      <c r="V687" s="10"/>
      <c r="X687" s="10"/>
      <c r="Y687" s="10"/>
      <c r="Z687" s="10"/>
    </row>
    <row r="688" spans="1:26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9"/>
      <c r="V688" s="10"/>
      <c r="X688" s="10"/>
      <c r="Y688" s="10"/>
      <c r="Z688" s="10"/>
    </row>
    <row r="689" spans="1:26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9"/>
      <c r="V689" s="10"/>
      <c r="X689" s="10"/>
      <c r="Y689" s="10"/>
      <c r="Z689" s="10"/>
    </row>
    <row r="690" spans="1:26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9"/>
      <c r="V690" s="10"/>
      <c r="X690" s="10"/>
      <c r="Y690" s="10"/>
      <c r="Z690" s="10"/>
    </row>
    <row r="691" spans="1:26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9"/>
      <c r="V691" s="10"/>
      <c r="X691" s="10"/>
      <c r="Y691" s="10"/>
      <c r="Z691" s="10"/>
    </row>
    <row r="692" spans="1:26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9"/>
      <c r="V692" s="10"/>
      <c r="X692" s="10"/>
      <c r="Y692" s="10"/>
      <c r="Z692" s="10"/>
    </row>
    <row r="693" spans="1:26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9"/>
      <c r="V693" s="10"/>
      <c r="X693" s="10"/>
      <c r="Y693" s="10"/>
      <c r="Z693" s="10"/>
    </row>
    <row r="694" spans="1:26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9"/>
      <c r="V694" s="10"/>
      <c r="X694" s="10"/>
      <c r="Y694" s="10"/>
      <c r="Z694" s="10"/>
    </row>
    <row r="695" spans="1:26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9"/>
      <c r="V695" s="10"/>
      <c r="X695" s="10"/>
      <c r="Y695" s="10"/>
      <c r="Z695" s="10"/>
    </row>
    <row r="696" spans="1:2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9"/>
      <c r="V696" s="10"/>
      <c r="X696" s="10"/>
      <c r="Y696" s="10"/>
      <c r="Z696" s="10"/>
    </row>
    <row r="697" spans="1:26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9"/>
      <c r="V697" s="10"/>
      <c r="X697" s="10"/>
      <c r="Y697" s="10"/>
      <c r="Z697" s="10"/>
    </row>
    <row r="698" spans="1:26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9"/>
      <c r="V698" s="10"/>
      <c r="X698" s="10"/>
      <c r="Y698" s="10"/>
      <c r="Z698" s="10"/>
    </row>
    <row r="699" spans="1:26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9"/>
      <c r="V699" s="10"/>
      <c r="X699" s="10"/>
      <c r="Y699" s="10"/>
      <c r="Z699" s="10"/>
    </row>
    <row r="700" spans="1:26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9"/>
      <c r="V700" s="10"/>
      <c r="X700" s="10"/>
      <c r="Y700" s="10"/>
      <c r="Z700" s="10"/>
    </row>
    <row r="701" spans="1:26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9"/>
      <c r="V701" s="10"/>
      <c r="X701" s="10"/>
      <c r="Y701" s="10"/>
      <c r="Z701" s="10"/>
    </row>
    <row r="702" spans="1:26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9"/>
      <c r="V702" s="10"/>
      <c r="X702" s="10"/>
      <c r="Y702" s="10"/>
      <c r="Z702" s="10"/>
    </row>
    <row r="703" spans="1:26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9"/>
      <c r="V703" s="10"/>
      <c r="X703" s="10"/>
      <c r="Y703" s="10"/>
      <c r="Z703" s="10"/>
    </row>
    <row r="704" spans="1:26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9"/>
      <c r="V704" s="10"/>
      <c r="X704" s="10"/>
      <c r="Y704" s="10"/>
      <c r="Z704" s="10"/>
    </row>
    <row r="705" spans="1:26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9"/>
      <c r="V705" s="10"/>
      <c r="X705" s="10"/>
      <c r="Y705" s="10"/>
      <c r="Z705" s="10"/>
    </row>
    <row r="706" spans="1:2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9"/>
      <c r="V706" s="10"/>
      <c r="X706" s="10"/>
      <c r="Y706" s="10"/>
      <c r="Z706" s="10"/>
    </row>
    <row r="707" spans="1:26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9"/>
      <c r="V707" s="10"/>
      <c r="X707" s="10"/>
      <c r="Y707" s="10"/>
      <c r="Z707" s="10"/>
    </row>
    <row r="708" spans="1:26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9"/>
      <c r="V708" s="10"/>
      <c r="X708" s="10"/>
      <c r="Y708" s="10"/>
      <c r="Z708" s="10"/>
    </row>
    <row r="709" spans="1:26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9"/>
      <c r="V709" s="10"/>
      <c r="X709" s="10"/>
      <c r="Y709" s="10"/>
      <c r="Z709" s="10"/>
    </row>
    <row r="710" spans="1:26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9"/>
      <c r="V710" s="10"/>
      <c r="X710" s="10"/>
      <c r="Y710" s="10"/>
      <c r="Z710" s="10"/>
    </row>
    <row r="711" spans="1:26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9"/>
      <c r="V711" s="10"/>
      <c r="X711" s="10"/>
      <c r="Y711" s="10"/>
      <c r="Z711" s="10"/>
    </row>
    <row r="712" spans="1:26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9"/>
      <c r="V712" s="10"/>
      <c r="X712" s="10"/>
      <c r="Y712" s="10"/>
      <c r="Z712" s="10"/>
    </row>
    <row r="713" spans="1:26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9"/>
      <c r="V713" s="10"/>
      <c r="X713" s="10"/>
      <c r="Y713" s="10"/>
      <c r="Z713" s="10"/>
    </row>
    <row r="714" spans="1:26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9"/>
      <c r="V714" s="10"/>
      <c r="X714" s="10"/>
      <c r="Y714" s="10"/>
      <c r="Z714" s="10"/>
    </row>
    <row r="715" spans="1:26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9"/>
      <c r="V715" s="10"/>
      <c r="X715" s="10"/>
      <c r="Y715" s="10"/>
      <c r="Z715" s="10"/>
    </row>
    <row r="716" spans="1:2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9"/>
      <c r="V716" s="10"/>
      <c r="X716" s="10"/>
      <c r="Y716" s="10"/>
      <c r="Z716" s="10"/>
    </row>
    <row r="717" spans="1:26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9"/>
      <c r="V717" s="10"/>
      <c r="X717" s="10"/>
      <c r="Y717" s="10"/>
      <c r="Z717" s="10"/>
    </row>
    <row r="718" spans="1:26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9"/>
      <c r="V718" s="10"/>
      <c r="X718" s="10"/>
      <c r="Y718" s="10"/>
      <c r="Z718" s="10"/>
    </row>
    <row r="719" spans="1:26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9"/>
      <c r="V719" s="10"/>
      <c r="X719" s="10"/>
      <c r="Y719" s="10"/>
      <c r="Z719" s="10"/>
    </row>
    <row r="720" spans="1:26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9"/>
      <c r="V720" s="10"/>
      <c r="X720" s="10"/>
      <c r="Y720" s="10"/>
      <c r="Z720" s="10"/>
    </row>
    <row r="721" spans="1:26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9"/>
      <c r="V721" s="10"/>
      <c r="X721" s="10"/>
      <c r="Y721" s="10"/>
      <c r="Z721" s="10"/>
    </row>
    <row r="722" spans="1:26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9"/>
      <c r="V722" s="10"/>
      <c r="X722" s="10"/>
      <c r="Y722" s="10"/>
      <c r="Z722" s="10"/>
    </row>
    <row r="723" spans="1:26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9"/>
      <c r="V723" s="10"/>
      <c r="X723" s="10"/>
      <c r="Y723" s="10"/>
      <c r="Z723" s="10"/>
    </row>
    <row r="724" spans="1:26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9"/>
      <c r="V724" s="10"/>
      <c r="X724" s="10"/>
      <c r="Y724" s="10"/>
      <c r="Z724" s="10"/>
    </row>
    <row r="725" spans="1:26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9"/>
      <c r="V725" s="10"/>
      <c r="X725" s="10"/>
      <c r="Y725" s="10"/>
      <c r="Z725" s="10"/>
    </row>
    <row r="726" spans="1: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9"/>
      <c r="V726" s="10"/>
      <c r="X726" s="10"/>
      <c r="Y726" s="10"/>
      <c r="Z726" s="10"/>
    </row>
    <row r="727" spans="1:26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9"/>
      <c r="V727" s="10"/>
      <c r="X727" s="10"/>
      <c r="Y727" s="10"/>
      <c r="Z727" s="10"/>
    </row>
    <row r="728" spans="1:26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9"/>
      <c r="V728" s="10"/>
      <c r="X728" s="10"/>
      <c r="Y728" s="10"/>
      <c r="Z728" s="10"/>
    </row>
    <row r="729" spans="1:26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9"/>
      <c r="V729" s="10"/>
      <c r="X729" s="10"/>
      <c r="Y729" s="10"/>
      <c r="Z729" s="10"/>
    </row>
    <row r="730" spans="1:26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9"/>
      <c r="V730" s="10"/>
      <c r="X730" s="10"/>
      <c r="Y730" s="10"/>
      <c r="Z730" s="10"/>
    </row>
    <row r="731" spans="1:26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9"/>
      <c r="V731" s="10"/>
      <c r="X731" s="10"/>
      <c r="Y731" s="10"/>
      <c r="Z731" s="10"/>
    </row>
    <row r="732" spans="1:26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9"/>
      <c r="V732" s="10"/>
      <c r="X732" s="10"/>
      <c r="Y732" s="10"/>
      <c r="Z732" s="10"/>
    </row>
    <row r="733" spans="1:26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9"/>
      <c r="V733" s="10"/>
      <c r="X733" s="10"/>
      <c r="Y733" s="10"/>
      <c r="Z733" s="10"/>
    </row>
    <row r="734" spans="1:26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9"/>
      <c r="V734" s="10"/>
      <c r="X734" s="10"/>
      <c r="Y734" s="10"/>
      <c r="Z734" s="10"/>
    </row>
    <row r="735" spans="1:26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9"/>
      <c r="V735" s="10"/>
      <c r="X735" s="10"/>
      <c r="Y735" s="10"/>
      <c r="Z735" s="10"/>
    </row>
    <row r="736" spans="1:2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9"/>
      <c r="V736" s="10"/>
      <c r="X736" s="10"/>
      <c r="Y736" s="10"/>
      <c r="Z736" s="10"/>
    </row>
    <row r="737" spans="1:26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9"/>
      <c r="V737" s="10"/>
      <c r="X737" s="10"/>
      <c r="Y737" s="10"/>
      <c r="Z737" s="10"/>
    </row>
    <row r="738" spans="1:26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9"/>
      <c r="V738" s="10"/>
      <c r="X738" s="10"/>
      <c r="Y738" s="10"/>
      <c r="Z738" s="10"/>
    </row>
    <row r="739" spans="1:26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9"/>
      <c r="V739" s="10"/>
      <c r="X739" s="10"/>
      <c r="Y739" s="10"/>
      <c r="Z739" s="10"/>
    </row>
    <row r="740" spans="1:26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9"/>
      <c r="V740" s="10"/>
      <c r="X740" s="10"/>
      <c r="Y740" s="10"/>
      <c r="Z740" s="10"/>
    </row>
    <row r="741" spans="1:26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9"/>
      <c r="V741" s="10"/>
      <c r="X741" s="10"/>
      <c r="Y741" s="10"/>
      <c r="Z741" s="10"/>
    </row>
    <row r="742" spans="1:26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9"/>
      <c r="V742" s="10"/>
      <c r="X742" s="10"/>
      <c r="Y742" s="10"/>
      <c r="Z742" s="10"/>
    </row>
    <row r="743" spans="1:26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9"/>
      <c r="V743" s="10"/>
      <c r="X743" s="10"/>
      <c r="Y743" s="10"/>
      <c r="Z743" s="10"/>
    </row>
    <row r="744" spans="1:26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9"/>
      <c r="V744" s="10"/>
      <c r="X744" s="10"/>
      <c r="Y744" s="10"/>
      <c r="Z744" s="10"/>
    </row>
    <row r="745" spans="1:26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9"/>
      <c r="V745" s="10"/>
      <c r="X745" s="10"/>
      <c r="Y745" s="10"/>
      <c r="Z745" s="10"/>
    </row>
    <row r="746" spans="1:2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9"/>
      <c r="V746" s="10"/>
      <c r="X746" s="10"/>
      <c r="Y746" s="10"/>
      <c r="Z746" s="10"/>
    </row>
    <row r="747" spans="1:26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9"/>
      <c r="V747" s="10"/>
      <c r="X747" s="10"/>
      <c r="Y747" s="10"/>
      <c r="Z747" s="10"/>
    </row>
    <row r="748" spans="1:26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9"/>
      <c r="V748" s="10"/>
      <c r="X748" s="10"/>
      <c r="Y748" s="10"/>
      <c r="Z748" s="10"/>
    </row>
    <row r="749" spans="1:26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9"/>
      <c r="V749" s="10"/>
      <c r="X749" s="10"/>
      <c r="Y749" s="10"/>
      <c r="Z749" s="10"/>
    </row>
    <row r="750" spans="1:26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9"/>
      <c r="V750" s="10"/>
      <c r="X750" s="10"/>
      <c r="Y750" s="10"/>
      <c r="Z750" s="10"/>
    </row>
    <row r="751" spans="1:26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9"/>
      <c r="V751" s="10"/>
      <c r="X751" s="10"/>
      <c r="Y751" s="10"/>
      <c r="Z751" s="10"/>
    </row>
    <row r="752" spans="1:26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9"/>
      <c r="V752" s="10"/>
      <c r="X752" s="10"/>
      <c r="Y752" s="10"/>
      <c r="Z752" s="10"/>
    </row>
    <row r="753" spans="1:26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9"/>
      <c r="V753" s="10"/>
      <c r="X753" s="10"/>
      <c r="Y753" s="10"/>
      <c r="Z753" s="10"/>
    </row>
    <row r="754" spans="1:26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9"/>
      <c r="V754" s="10"/>
      <c r="X754" s="10"/>
      <c r="Y754" s="10"/>
      <c r="Z754" s="10"/>
    </row>
    <row r="755" spans="1:26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9"/>
      <c r="V755" s="10"/>
      <c r="X755" s="10"/>
      <c r="Y755" s="10"/>
      <c r="Z755" s="10"/>
    </row>
    <row r="756" spans="1:2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9"/>
      <c r="V756" s="10"/>
      <c r="X756" s="10"/>
      <c r="Y756" s="10"/>
      <c r="Z756" s="10"/>
    </row>
    <row r="757" spans="1:26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9"/>
      <c r="V757" s="10"/>
      <c r="X757" s="10"/>
      <c r="Y757" s="10"/>
      <c r="Z757" s="10"/>
    </row>
    <row r="758" spans="1:26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9"/>
      <c r="V758" s="10"/>
      <c r="X758" s="10"/>
      <c r="Y758" s="10"/>
      <c r="Z758" s="10"/>
    </row>
    <row r="759" spans="1:26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9"/>
      <c r="V759" s="10"/>
      <c r="X759" s="10"/>
      <c r="Y759" s="10"/>
      <c r="Z759" s="10"/>
    </row>
    <row r="760" spans="1:26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9"/>
      <c r="V760" s="10"/>
      <c r="X760" s="10"/>
      <c r="Y760" s="10"/>
      <c r="Z760" s="10"/>
    </row>
    <row r="761" spans="1:26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9"/>
      <c r="V761" s="10"/>
      <c r="X761" s="10"/>
      <c r="Y761" s="10"/>
      <c r="Z761" s="10"/>
    </row>
    <row r="762" spans="1:26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9"/>
      <c r="V762" s="10"/>
      <c r="X762" s="10"/>
      <c r="Y762" s="10"/>
      <c r="Z762" s="10"/>
    </row>
    <row r="763" spans="1:26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9"/>
      <c r="V763" s="10"/>
      <c r="X763" s="10"/>
      <c r="Y763" s="10"/>
      <c r="Z763" s="10"/>
    </row>
    <row r="764" spans="1:26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9"/>
      <c r="V764" s="10"/>
      <c r="X764" s="10"/>
      <c r="Y764" s="10"/>
      <c r="Z764" s="10"/>
    </row>
    <row r="765" spans="1:26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9"/>
      <c r="V765" s="10"/>
      <c r="X765" s="10"/>
      <c r="Y765" s="10"/>
      <c r="Z765" s="10"/>
    </row>
    <row r="766" spans="1:2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9"/>
      <c r="V766" s="10"/>
      <c r="X766" s="10"/>
      <c r="Y766" s="10"/>
      <c r="Z766" s="10"/>
    </row>
    <row r="767" spans="1:26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9"/>
      <c r="V767" s="10"/>
      <c r="X767" s="10"/>
      <c r="Y767" s="10"/>
      <c r="Z767" s="10"/>
    </row>
    <row r="768" spans="1:26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9"/>
      <c r="V768" s="10"/>
      <c r="X768" s="10"/>
      <c r="Y768" s="10"/>
      <c r="Z768" s="10"/>
    </row>
    <row r="769" spans="1:26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9"/>
      <c r="V769" s="10"/>
      <c r="X769" s="10"/>
      <c r="Y769" s="10"/>
      <c r="Z769" s="10"/>
    </row>
    <row r="770" spans="1:26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9"/>
      <c r="V770" s="10"/>
      <c r="X770" s="10"/>
      <c r="Y770" s="10"/>
      <c r="Z770" s="10"/>
    </row>
    <row r="771" spans="1:26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9"/>
      <c r="V771" s="10"/>
      <c r="X771" s="10"/>
      <c r="Y771" s="10"/>
      <c r="Z771" s="10"/>
    </row>
    <row r="772" spans="1:26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9"/>
      <c r="V772" s="10"/>
      <c r="X772" s="10"/>
      <c r="Y772" s="10"/>
      <c r="Z772" s="10"/>
    </row>
    <row r="773" spans="1:26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9"/>
      <c r="V773" s="10"/>
      <c r="X773" s="10"/>
      <c r="Y773" s="10"/>
      <c r="Z773" s="10"/>
    </row>
    <row r="774" spans="1:26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9"/>
      <c r="V774" s="10"/>
      <c r="X774" s="10"/>
      <c r="Y774" s="10"/>
      <c r="Z774" s="10"/>
    </row>
    <row r="775" spans="1:26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9"/>
      <c r="V775" s="10"/>
      <c r="X775" s="10"/>
      <c r="Y775" s="10"/>
      <c r="Z775" s="10"/>
    </row>
    <row r="776" spans="1:2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9"/>
      <c r="V776" s="10"/>
      <c r="X776" s="10"/>
      <c r="Y776" s="10"/>
      <c r="Z776" s="10"/>
    </row>
    <row r="777" spans="1:26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9"/>
      <c r="V777" s="10"/>
      <c r="X777" s="10"/>
      <c r="Y777" s="10"/>
      <c r="Z777" s="10"/>
    </row>
    <row r="778" spans="1:26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9"/>
      <c r="V778" s="10"/>
      <c r="X778" s="10"/>
      <c r="Y778" s="10"/>
      <c r="Z778" s="10"/>
    </row>
    <row r="779" spans="1:26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9"/>
      <c r="V779" s="10"/>
      <c r="X779" s="10"/>
      <c r="Y779" s="10"/>
      <c r="Z779" s="10"/>
    </row>
    <row r="780" spans="1:26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9"/>
      <c r="V780" s="10"/>
      <c r="X780" s="10"/>
      <c r="Y780" s="10"/>
      <c r="Z780" s="10"/>
    </row>
    <row r="781" spans="1:26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9"/>
      <c r="V781" s="10"/>
      <c r="X781" s="10"/>
      <c r="Y781" s="10"/>
      <c r="Z781" s="10"/>
    </row>
    <row r="782" spans="1:26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9"/>
      <c r="V782" s="10"/>
      <c r="X782" s="10"/>
      <c r="Y782" s="10"/>
      <c r="Z782" s="10"/>
    </row>
    <row r="783" spans="1:26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9"/>
      <c r="V783" s="10"/>
      <c r="X783" s="10"/>
      <c r="Y783" s="10"/>
      <c r="Z783" s="10"/>
    </row>
    <row r="784" spans="1:26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9"/>
      <c r="V784" s="10"/>
      <c r="X784" s="10"/>
      <c r="Y784" s="10"/>
      <c r="Z784" s="10"/>
    </row>
    <row r="785" spans="1:26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9"/>
      <c r="V785" s="10"/>
      <c r="X785" s="10"/>
      <c r="Y785" s="10"/>
      <c r="Z785" s="10"/>
    </row>
    <row r="786" spans="1:2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9"/>
      <c r="V786" s="10"/>
      <c r="X786" s="10"/>
      <c r="Y786" s="10"/>
      <c r="Z786" s="10"/>
    </row>
    <row r="787" spans="1:26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9"/>
      <c r="V787" s="10"/>
      <c r="X787" s="10"/>
      <c r="Y787" s="10"/>
      <c r="Z787" s="10"/>
    </row>
    <row r="788" spans="1:26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9"/>
      <c r="V788" s="10"/>
      <c r="X788" s="10"/>
      <c r="Y788" s="10"/>
      <c r="Z788" s="10"/>
    </row>
    <row r="789" spans="1:26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9"/>
      <c r="V789" s="10"/>
      <c r="X789" s="10"/>
      <c r="Y789" s="10"/>
      <c r="Z789" s="10"/>
    </row>
    <row r="790" spans="1:26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9"/>
      <c r="V790" s="10"/>
      <c r="X790" s="10"/>
      <c r="Y790" s="10"/>
      <c r="Z790" s="10"/>
    </row>
    <row r="791" spans="1:26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9"/>
      <c r="V791" s="10"/>
      <c r="X791" s="10"/>
      <c r="Y791" s="10"/>
      <c r="Z791" s="10"/>
    </row>
    <row r="792" spans="1:26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9"/>
      <c r="V792" s="10"/>
      <c r="X792" s="10"/>
      <c r="Y792" s="10"/>
      <c r="Z792" s="10"/>
    </row>
    <row r="793" spans="1:26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9"/>
      <c r="V793" s="10"/>
      <c r="X793" s="10"/>
      <c r="Y793" s="10"/>
      <c r="Z793" s="10"/>
    </row>
    <row r="794" spans="1:26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9"/>
      <c r="V794" s="10"/>
      <c r="X794" s="10"/>
      <c r="Y794" s="10"/>
      <c r="Z794" s="10"/>
    </row>
    <row r="795" spans="1:26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9"/>
      <c r="V795" s="10"/>
      <c r="X795" s="10"/>
      <c r="Y795" s="10"/>
      <c r="Z795" s="10"/>
    </row>
    <row r="796" spans="1:2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9"/>
      <c r="V796" s="10"/>
      <c r="X796" s="10"/>
      <c r="Y796" s="10"/>
      <c r="Z796" s="10"/>
    </row>
    <row r="797" spans="1:26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9"/>
      <c r="V797" s="10"/>
      <c r="X797" s="10"/>
      <c r="Y797" s="10"/>
      <c r="Z797" s="10"/>
    </row>
    <row r="798" spans="1:26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9"/>
      <c r="V798" s="10"/>
      <c r="X798" s="10"/>
      <c r="Y798" s="10"/>
      <c r="Z798" s="10"/>
    </row>
    <row r="799" spans="1:26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9"/>
      <c r="V799" s="10"/>
      <c r="X799" s="10"/>
      <c r="Y799" s="10"/>
      <c r="Z799" s="10"/>
    </row>
    <row r="800" spans="1:26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9"/>
      <c r="V800" s="10"/>
      <c r="X800" s="10"/>
      <c r="Y800" s="10"/>
      <c r="Z800" s="10"/>
    </row>
    <row r="801" spans="1:26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9"/>
      <c r="V801" s="10"/>
      <c r="X801" s="10"/>
      <c r="Y801" s="10"/>
      <c r="Z801" s="10"/>
    </row>
    <row r="802" spans="1:26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9"/>
      <c r="V802" s="10"/>
      <c r="X802" s="10"/>
      <c r="Y802" s="10"/>
      <c r="Z802" s="10"/>
    </row>
    <row r="803" spans="1:26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9"/>
      <c r="V803" s="10"/>
      <c r="X803" s="10"/>
      <c r="Y803" s="10"/>
      <c r="Z803" s="10"/>
    </row>
    <row r="804" spans="1:26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9"/>
      <c r="V804" s="10"/>
      <c r="X804" s="10"/>
      <c r="Y804" s="10"/>
      <c r="Z804" s="10"/>
    </row>
    <row r="805" spans="1:26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9"/>
      <c r="V805" s="10"/>
      <c r="X805" s="10"/>
      <c r="Y805" s="10"/>
      <c r="Z805" s="10"/>
    </row>
    <row r="806" spans="1:2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9"/>
      <c r="V806" s="10"/>
      <c r="X806" s="10"/>
      <c r="Y806" s="10"/>
      <c r="Z806" s="10"/>
    </row>
    <row r="807" spans="1:26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9"/>
      <c r="V807" s="10"/>
      <c r="X807" s="10"/>
      <c r="Y807" s="10"/>
      <c r="Z807" s="10"/>
    </row>
    <row r="808" spans="1:26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9"/>
      <c r="V808" s="10"/>
      <c r="X808" s="10"/>
      <c r="Y808" s="10"/>
      <c r="Z808" s="10"/>
    </row>
    <row r="809" spans="1:26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9"/>
      <c r="V809" s="10"/>
      <c r="X809" s="10"/>
      <c r="Y809" s="10"/>
      <c r="Z809" s="10"/>
    </row>
    <row r="810" spans="1:26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9"/>
      <c r="V810" s="10"/>
      <c r="X810" s="10"/>
      <c r="Y810" s="10"/>
      <c r="Z810" s="10"/>
    </row>
    <row r="811" spans="1:26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9"/>
      <c r="V811" s="10"/>
      <c r="X811" s="10"/>
      <c r="Y811" s="10"/>
      <c r="Z811" s="10"/>
    </row>
    <row r="812" spans="1:26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9"/>
      <c r="V812" s="10"/>
      <c r="X812" s="10"/>
      <c r="Y812" s="10"/>
      <c r="Z812" s="10"/>
    </row>
    <row r="813" spans="1:26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9"/>
      <c r="V813" s="10"/>
      <c r="X813" s="10"/>
      <c r="Y813" s="10"/>
      <c r="Z813" s="10"/>
    </row>
    <row r="814" spans="1:26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9"/>
      <c r="V814" s="10"/>
      <c r="X814" s="10"/>
      <c r="Y814" s="10"/>
      <c r="Z814" s="10"/>
    </row>
    <row r="815" spans="1:26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9"/>
      <c r="V815" s="10"/>
      <c r="X815" s="10"/>
      <c r="Y815" s="10"/>
      <c r="Z815" s="10"/>
    </row>
    <row r="816" spans="1:2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9"/>
      <c r="V816" s="10"/>
      <c r="X816" s="10"/>
      <c r="Y816" s="10"/>
      <c r="Z816" s="10"/>
    </row>
    <row r="817" spans="1:26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9"/>
      <c r="V817" s="10"/>
      <c r="X817" s="10"/>
      <c r="Y817" s="10"/>
      <c r="Z817" s="10"/>
    </row>
    <row r="818" spans="1:26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9"/>
      <c r="V818" s="10"/>
      <c r="X818" s="10"/>
      <c r="Y818" s="10"/>
      <c r="Z818" s="10"/>
    </row>
    <row r="819" spans="1:26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9"/>
      <c r="V819" s="10"/>
      <c r="X819" s="10"/>
      <c r="Y819" s="10"/>
      <c r="Z819" s="10"/>
    </row>
    <row r="820" spans="1:26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9"/>
      <c r="V820" s="10"/>
      <c r="X820" s="10"/>
      <c r="Y820" s="10"/>
      <c r="Z820" s="10"/>
    </row>
    <row r="821" spans="1:26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9"/>
      <c r="V821" s="10"/>
      <c r="X821" s="10"/>
      <c r="Y821" s="10"/>
      <c r="Z821" s="10"/>
    </row>
    <row r="822" spans="1:26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9"/>
      <c r="V822" s="10"/>
      <c r="X822" s="10"/>
      <c r="Y822" s="10"/>
      <c r="Z822" s="10"/>
    </row>
    <row r="823" spans="1:26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9"/>
      <c r="V823" s="10"/>
      <c r="X823" s="10"/>
      <c r="Y823" s="10"/>
      <c r="Z823" s="10"/>
    </row>
    <row r="824" spans="1:26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9"/>
      <c r="V824" s="10"/>
      <c r="X824" s="10"/>
      <c r="Y824" s="10"/>
      <c r="Z824" s="10"/>
    </row>
    <row r="825" spans="1:26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9"/>
      <c r="V825" s="10"/>
      <c r="X825" s="10"/>
      <c r="Y825" s="10"/>
      <c r="Z825" s="10"/>
    </row>
    <row r="826" spans="1: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9"/>
      <c r="V826" s="10"/>
      <c r="X826" s="10"/>
      <c r="Y826" s="10"/>
      <c r="Z826" s="10"/>
    </row>
    <row r="827" spans="1:26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9"/>
      <c r="V827" s="10"/>
      <c r="X827" s="10"/>
      <c r="Y827" s="10"/>
      <c r="Z827" s="10"/>
    </row>
    <row r="828" spans="1:26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9"/>
      <c r="V828" s="10"/>
      <c r="X828" s="10"/>
      <c r="Y828" s="10"/>
      <c r="Z828" s="10"/>
    </row>
    <row r="829" spans="1:26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9"/>
      <c r="V829" s="10"/>
      <c r="X829" s="10"/>
      <c r="Y829" s="10"/>
      <c r="Z829" s="10"/>
    </row>
    <row r="830" spans="1:26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9"/>
      <c r="V830" s="10"/>
      <c r="X830" s="10"/>
      <c r="Y830" s="10"/>
      <c r="Z830" s="10"/>
    </row>
    <row r="831" spans="1:26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9"/>
      <c r="V831" s="10"/>
      <c r="X831" s="10"/>
      <c r="Y831" s="10"/>
      <c r="Z831" s="10"/>
    </row>
    <row r="832" spans="1:26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9"/>
      <c r="V832" s="10"/>
      <c r="X832" s="10"/>
      <c r="Y832" s="10"/>
      <c r="Z832" s="10"/>
    </row>
    <row r="833" spans="1:26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9"/>
      <c r="V833" s="10"/>
      <c r="X833" s="10"/>
      <c r="Y833" s="10"/>
      <c r="Z833" s="10"/>
    </row>
    <row r="834" spans="1:26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9"/>
      <c r="V834" s="10"/>
      <c r="X834" s="10"/>
      <c r="Y834" s="10"/>
      <c r="Z834" s="10"/>
    </row>
    <row r="835" spans="1:26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9"/>
      <c r="V835" s="10"/>
      <c r="X835" s="10"/>
      <c r="Y835" s="10"/>
      <c r="Z835" s="10"/>
    </row>
    <row r="836" spans="1:2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9"/>
      <c r="V836" s="10"/>
      <c r="X836" s="10"/>
      <c r="Y836" s="10"/>
      <c r="Z836" s="10"/>
    </row>
    <row r="837" spans="1:26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9"/>
      <c r="V837" s="10"/>
      <c r="X837" s="10"/>
      <c r="Y837" s="10"/>
      <c r="Z837" s="10"/>
    </row>
    <row r="838" spans="1:26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9"/>
      <c r="V838" s="10"/>
      <c r="X838" s="10"/>
      <c r="Y838" s="10"/>
      <c r="Z838" s="10"/>
    </row>
    <row r="839" spans="1:26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9"/>
      <c r="V839" s="10"/>
      <c r="X839" s="10"/>
      <c r="Y839" s="10"/>
      <c r="Z839" s="10"/>
    </row>
    <row r="840" spans="1:26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9"/>
      <c r="V840" s="10"/>
      <c r="X840" s="10"/>
      <c r="Y840" s="10"/>
      <c r="Z840" s="10"/>
    </row>
    <row r="841" spans="1:26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9"/>
      <c r="V841" s="10"/>
      <c r="X841" s="10"/>
      <c r="Y841" s="10"/>
      <c r="Z841" s="10"/>
    </row>
    <row r="842" spans="1:26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9"/>
      <c r="V842" s="10"/>
      <c r="X842" s="10"/>
      <c r="Y842" s="10"/>
      <c r="Z842" s="10"/>
    </row>
    <row r="843" spans="1:26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9"/>
      <c r="V843" s="10"/>
      <c r="X843" s="10"/>
      <c r="Y843" s="10"/>
      <c r="Z843" s="10"/>
    </row>
    <row r="844" spans="1:26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9"/>
      <c r="V844" s="10"/>
      <c r="X844" s="10"/>
      <c r="Y844" s="10"/>
      <c r="Z844" s="10"/>
    </row>
    <row r="845" spans="1:26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9"/>
      <c r="V845" s="10"/>
      <c r="X845" s="10"/>
      <c r="Y845" s="10"/>
      <c r="Z845" s="10"/>
    </row>
    <row r="846" spans="1:2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9"/>
      <c r="V846" s="10"/>
      <c r="X846" s="10"/>
      <c r="Y846" s="10"/>
      <c r="Z846" s="10"/>
    </row>
    <row r="847" spans="1:26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9"/>
      <c r="V847" s="10"/>
      <c r="X847" s="10"/>
      <c r="Y847" s="10"/>
      <c r="Z847" s="10"/>
    </row>
    <row r="848" spans="1:26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9"/>
      <c r="V848" s="10"/>
      <c r="X848" s="10"/>
      <c r="Y848" s="10"/>
      <c r="Z848" s="10"/>
    </row>
    <row r="849" spans="1:26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9"/>
      <c r="V849" s="10"/>
      <c r="X849" s="10"/>
      <c r="Y849" s="10"/>
      <c r="Z849" s="10"/>
    </row>
    <row r="850" spans="1:26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9"/>
      <c r="V850" s="10"/>
      <c r="X850" s="10"/>
      <c r="Y850" s="10"/>
      <c r="Z850" s="10"/>
    </row>
    <row r="851" spans="1:26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9"/>
      <c r="V851" s="10"/>
      <c r="X851" s="10"/>
      <c r="Y851" s="10"/>
      <c r="Z851" s="10"/>
    </row>
    <row r="852" spans="1:26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9"/>
      <c r="V852" s="10"/>
      <c r="X852" s="10"/>
      <c r="Y852" s="10"/>
      <c r="Z852" s="10"/>
    </row>
    <row r="853" spans="1:26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9"/>
      <c r="V853" s="10"/>
      <c r="X853" s="10"/>
      <c r="Y853" s="10"/>
      <c r="Z853" s="10"/>
    </row>
    <row r="854" spans="1:26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9"/>
      <c r="V854" s="10"/>
      <c r="X854" s="10"/>
      <c r="Y854" s="10"/>
      <c r="Z854" s="10"/>
    </row>
    <row r="855" spans="1:26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9"/>
      <c r="V855" s="10"/>
      <c r="X855" s="10"/>
      <c r="Y855" s="10"/>
      <c r="Z855" s="10"/>
    </row>
    <row r="856" spans="1:2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9"/>
      <c r="V856" s="10"/>
      <c r="X856" s="10"/>
      <c r="Y856" s="10"/>
      <c r="Z856" s="10"/>
    </row>
    <row r="857" spans="1:26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9"/>
      <c r="V857" s="10"/>
      <c r="X857" s="10"/>
      <c r="Y857" s="10"/>
      <c r="Z857" s="10"/>
    </row>
    <row r="858" spans="1:26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9"/>
      <c r="V858" s="10"/>
      <c r="X858" s="10"/>
      <c r="Y858" s="10"/>
      <c r="Z858" s="10"/>
    </row>
    <row r="859" spans="1:26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9"/>
      <c r="V859" s="10"/>
      <c r="X859" s="10"/>
      <c r="Y859" s="10"/>
      <c r="Z859" s="10"/>
    </row>
    <row r="860" spans="1:26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9"/>
      <c r="V860" s="10"/>
      <c r="X860" s="10"/>
      <c r="Y860" s="10"/>
      <c r="Z860" s="10"/>
    </row>
    <row r="861" spans="1:26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9"/>
      <c r="V861" s="10"/>
      <c r="X861" s="10"/>
      <c r="Y861" s="10"/>
      <c r="Z861" s="10"/>
    </row>
    <row r="862" spans="1:26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9"/>
      <c r="V862" s="10"/>
      <c r="X862" s="10"/>
      <c r="Y862" s="10"/>
      <c r="Z862" s="10"/>
    </row>
    <row r="863" spans="1:26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9"/>
      <c r="V863" s="10"/>
      <c r="X863" s="10"/>
      <c r="Y863" s="10"/>
      <c r="Z863" s="10"/>
    </row>
    <row r="864" spans="1:26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9"/>
      <c r="V864" s="10"/>
      <c r="X864" s="10"/>
      <c r="Y864" s="10"/>
      <c r="Z864" s="10"/>
    </row>
    <row r="865" spans="1:26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9"/>
      <c r="V865" s="10"/>
      <c r="X865" s="10"/>
      <c r="Y865" s="10"/>
      <c r="Z865" s="10"/>
    </row>
    <row r="866" spans="1:2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9"/>
      <c r="V866" s="10"/>
      <c r="X866" s="10"/>
      <c r="Y866" s="10"/>
      <c r="Z866" s="10"/>
    </row>
    <row r="867" spans="1:26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9"/>
      <c r="V867" s="10"/>
      <c r="X867" s="10"/>
      <c r="Y867" s="10"/>
      <c r="Z867" s="10"/>
    </row>
    <row r="868" spans="1:26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9"/>
      <c r="V868" s="10"/>
      <c r="X868" s="10"/>
      <c r="Y868" s="10"/>
      <c r="Z868" s="10"/>
    </row>
    <row r="869" spans="1:26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9"/>
      <c r="V869" s="10"/>
      <c r="X869" s="10"/>
      <c r="Y869" s="10"/>
      <c r="Z869" s="10"/>
    </row>
    <row r="870" spans="1:26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9"/>
      <c r="V870" s="10"/>
      <c r="X870" s="10"/>
      <c r="Y870" s="10"/>
      <c r="Z870" s="10"/>
    </row>
    <row r="871" spans="1:26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9"/>
      <c r="V871" s="10"/>
      <c r="X871" s="10"/>
      <c r="Y871" s="10"/>
      <c r="Z871" s="10"/>
    </row>
    <row r="872" spans="1:26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9"/>
      <c r="V872" s="10"/>
      <c r="X872" s="10"/>
      <c r="Y872" s="10"/>
      <c r="Z872" s="10"/>
    </row>
    <row r="873" spans="1:26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9"/>
      <c r="V873" s="10"/>
      <c r="X873" s="10"/>
      <c r="Y873" s="10"/>
      <c r="Z873" s="10"/>
    </row>
    <row r="874" spans="1:26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9"/>
      <c r="V874" s="10"/>
      <c r="X874" s="10"/>
      <c r="Y874" s="10"/>
      <c r="Z874" s="10"/>
    </row>
    <row r="875" spans="1:26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9"/>
      <c r="V875" s="10"/>
      <c r="X875" s="10"/>
      <c r="Y875" s="10"/>
      <c r="Z875" s="10"/>
    </row>
    <row r="876" spans="1:26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9"/>
      <c r="V876" s="10"/>
      <c r="X876" s="10"/>
      <c r="Y876" s="10"/>
      <c r="Z876" s="10"/>
    </row>
    <row r="877" spans="1:26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9"/>
      <c r="V877" s="10"/>
      <c r="X877" s="10"/>
      <c r="Y877" s="10"/>
      <c r="Z877" s="10"/>
    </row>
    <row r="878" spans="1:26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9"/>
      <c r="V878" s="10"/>
      <c r="X878" s="10"/>
      <c r="Y878" s="10"/>
      <c r="Z878" s="10"/>
    </row>
    <row r="879" spans="1:26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9"/>
      <c r="V879" s="10"/>
      <c r="X879" s="10"/>
      <c r="Y879" s="10"/>
      <c r="Z879" s="10"/>
    </row>
    <row r="880" spans="1:26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9"/>
      <c r="V880" s="10"/>
      <c r="X880" s="10"/>
      <c r="Y880" s="10"/>
      <c r="Z880" s="10"/>
    </row>
    <row r="881" spans="1:26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9"/>
      <c r="V881" s="10"/>
      <c r="X881" s="10"/>
      <c r="Y881" s="10"/>
      <c r="Z881" s="10"/>
    </row>
    <row r="882" spans="1:26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9"/>
      <c r="V882" s="10"/>
      <c r="X882" s="10"/>
      <c r="Y882" s="10"/>
      <c r="Z882" s="10"/>
    </row>
    <row r="883" spans="1:26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9"/>
      <c r="V883" s="10"/>
      <c r="X883" s="10"/>
      <c r="Y883" s="10"/>
      <c r="Z883" s="10"/>
    </row>
    <row r="884" spans="1:26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9"/>
      <c r="V884" s="10"/>
      <c r="X884" s="10"/>
      <c r="Y884" s="10"/>
      <c r="Z884" s="10"/>
    </row>
    <row r="885" spans="1:26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9"/>
      <c r="V885" s="10"/>
      <c r="X885" s="10"/>
      <c r="Y885" s="10"/>
      <c r="Z885" s="10"/>
    </row>
    <row r="886" spans="1:26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9"/>
      <c r="V886" s="10"/>
      <c r="X886" s="10"/>
      <c r="Y886" s="10"/>
      <c r="Z886" s="10"/>
    </row>
    <row r="887" spans="1:26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9"/>
      <c r="V887" s="10"/>
      <c r="X887" s="10"/>
      <c r="Y887" s="10"/>
      <c r="Z887" s="10"/>
    </row>
    <row r="888" spans="1:26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9"/>
      <c r="V888" s="10"/>
      <c r="X888" s="10"/>
      <c r="Y888" s="10"/>
      <c r="Z888" s="10"/>
    </row>
    <row r="889" spans="1:26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9"/>
      <c r="V889" s="10"/>
      <c r="X889" s="10"/>
      <c r="Y889" s="10"/>
      <c r="Z889" s="10"/>
    </row>
    <row r="890" spans="1:26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9"/>
      <c r="V890" s="10"/>
      <c r="X890" s="10"/>
      <c r="Y890" s="10"/>
      <c r="Z890" s="10"/>
    </row>
    <row r="891" spans="1:26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9"/>
      <c r="V891" s="10"/>
      <c r="X891" s="10"/>
      <c r="Y891" s="10"/>
      <c r="Z891" s="10"/>
    </row>
    <row r="892" spans="1:26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9"/>
      <c r="V892" s="10"/>
      <c r="X892" s="10"/>
      <c r="Y892" s="10"/>
      <c r="Z892" s="10"/>
    </row>
    <row r="893" spans="1:26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9"/>
      <c r="V893" s="10"/>
      <c r="X893" s="10"/>
      <c r="Y893" s="10"/>
      <c r="Z893" s="10"/>
    </row>
    <row r="894" spans="1:26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9"/>
      <c r="V894" s="10"/>
      <c r="X894" s="10"/>
      <c r="Y894" s="10"/>
      <c r="Z894" s="10"/>
    </row>
    <row r="895" spans="1:26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9"/>
      <c r="V895" s="10"/>
      <c r="X895" s="10"/>
      <c r="Y895" s="10"/>
      <c r="Z895" s="10"/>
    </row>
    <row r="896" spans="1:26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9"/>
      <c r="V896" s="10"/>
      <c r="X896" s="10"/>
      <c r="Y896" s="10"/>
      <c r="Z896" s="10"/>
    </row>
    <row r="897" spans="1:26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9"/>
      <c r="V897" s="10"/>
      <c r="X897" s="10"/>
      <c r="Y897" s="10"/>
      <c r="Z897" s="10"/>
    </row>
    <row r="898" spans="1:26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9"/>
      <c r="V898" s="10"/>
      <c r="X898" s="10"/>
      <c r="Y898" s="10"/>
      <c r="Z898" s="10"/>
    </row>
    <row r="899" spans="1:26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9"/>
      <c r="V899" s="10"/>
      <c r="X899" s="10"/>
      <c r="Y899" s="10"/>
      <c r="Z899" s="10"/>
    </row>
    <row r="900" spans="1:26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9"/>
      <c r="V900" s="10"/>
      <c r="X900" s="10"/>
      <c r="Y900" s="10"/>
      <c r="Z900" s="10"/>
    </row>
    <row r="901" spans="1:26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9"/>
      <c r="V901" s="10"/>
      <c r="X901" s="10"/>
      <c r="Y901" s="10"/>
      <c r="Z901" s="10"/>
    </row>
    <row r="902" spans="1:26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9"/>
      <c r="V902" s="10"/>
      <c r="X902" s="10"/>
      <c r="Y902" s="10"/>
      <c r="Z902" s="10"/>
    </row>
    <row r="903" spans="1:26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9"/>
      <c r="V903" s="10"/>
      <c r="X903" s="10"/>
      <c r="Y903" s="10"/>
      <c r="Z903" s="10"/>
    </row>
    <row r="904" spans="1:26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9"/>
      <c r="V904" s="10"/>
      <c r="X904" s="10"/>
      <c r="Y904" s="10"/>
      <c r="Z904" s="10"/>
    </row>
    <row r="905" spans="1:26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9"/>
      <c r="V905" s="10"/>
      <c r="X905" s="10"/>
      <c r="Y905" s="10"/>
      <c r="Z905" s="10"/>
    </row>
    <row r="906" spans="1:26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9"/>
      <c r="V906" s="10"/>
      <c r="X906" s="10"/>
      <c r="Y906" s="10"/>
      <c r="Z906" s="10"/>
    </row>
    <row r="907" spans="1:26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9"/>
      <c r="V907" s="10"/>
      <c r="X907" s="10"/>
      <c r="Y907" s="10"/>
      <c r="Z907" s="10"/>
    </row>
    <row r="908" spans="1:26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9"/>
      <c r="V908" s="10"/>
      <c r="X908" s="10"/>
      <c r="Y908" s="10"/>
      <c r="Z908" s="10"/>
    </row>
    <row r="909" spans="1:26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9"/>
      <c r="V909" s="10"/>
      <c r="X909" s="10"/>
      <c r="Y909" s="10"/>
      <c r="Z909" s="10"/>
    </row>
    <row r="910" spans="1:26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9"/>
      <c r="V910" s="10"/>
      <c r="X910" s="10"/>
      <c r="Y910" s="10"/>
      <c r="Z910" s="10"/>
    </row>
    <row r="911" spans="1:26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9"/>
      <c r="V911" s="10"/>
      <c r="X911" s="10"/>
      <c r="Y911" s="10"/>
      <c r="Z911" s="10"/>
    </row>
    <row r="912" spans="1:26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9"/>
      <c r="V912" s="10"/>
      <c r="X912" s="10"/>
      <c r="Y912" s="10"/>
      <c r="Z912" s="10"/>
    </row>
    <row r="913" spans="1:26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9"/>
      <c r="V913" s="10"/>
      <c r="X913" s="10"/>
      <c r="Y913" s="10"/>
      <c r="Z913" s="10"/>
    </row>
    <row r="914" spans="1:26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9"/>
      <c r="V914" s="10"/>
      <c r="X914" s="10"/>
      <c r="Y914" s="10"/>
      <c r="Z914" s="10"/>
    </row>
    <row r="915" spans="1:26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9"/>
      <c r="V915" s="10"/>
      <c r="X915" s="10"/>
      <c r="Y915" s="10"/>
      <c r="Z915" s="10"/>
    </row>
    <row r="916" spans="1:26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9"/>
      <c r="V916" s="10"/>
      <c r="X916" s="10"/>
      <c r="Y916" s="10"/>
      <c r="Z916" s="10"/>
    </row>
    <row r="917" spans="1:26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9"/>
      <c r="V917" s="10"/>
      <c r="X917" s="10"/>
      <c r="Y917" s="10"/>
      <c r="Z917" s="10"/>
    </row>
    <row r="918" spans="1:26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9"/>
      <c r="V918" s="10"/>
      <c r="X918" s="10"/>
      <c r="Y918" s="10"/>
      <c r="Z918" s="10"/>
    </row>
    <row r="919" spans="1:26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9"/>
      <c r="V919" s="10"/>
      <c r="X919" s="10"/>
      <c r="Y919" s="10"/>
      <c r="Z919" s="10"/>
    </row>
    <row r="920" spans="1:26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9"/>
      <c r="V920" s="10"/>
      <c r="X920" s="10"/>
      <c r="Y920" s="10"/>
      <c r="Z920" s="10"/>
    </row>
    <row r="921" spans="1:26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9"/>
      <c r="V921" s="10"/>
      <c r="X921" s="10"/>
      <c r="Y921" s="10"/>
      <c r="Z921" s="10"/>
    </row>
    <row r="922" spans="1:26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9"/>
      <c r="V922" s="10"/>
      <c r="X922" s="10"/>
      <c r="Y922" s="10"/>
      <c r="Z922" s="10"/>
    </row>
    <row r="923" spans="1:26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9"/>
      <c r="V923" s="10"/>
      <c r="X923" s="10"/>
      <c r="Y923" s="10"/>
      <c r="Z923" s="10"/>
    </row>
    <row r="924" spans="1:26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9"/>
      <c r="V924" s="10"/>
      <c r="X924" s="10"/>
      <c r="Y924" s="10"/>
      <c r="Z924" s="10"/>
    </row>
    <row r="925" spans="1:26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9"/>
      <c r="V925" s="10"/>
      <c r="X925" s="10"/>
      <c r="Y925" s="10"/>
      <c r="Z925" s="10"/>
    </row>
    <row r="926" spans="1:26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9"/>
      <c r="V926" s="10"/>
      <c r="X926" s="10"/>
      <c r="Y926" s="10"/>
      <c r="Z926" s="10"/>
    </row>
    <row r="927" spans="1:26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9"/>
      <c r="V927" s="10"/>
      <c r="X927" s="10"/>
      <c r="Y927" s="10"/>
      <c r="Z927" s="10"/>
    </row>
    <row r="928" spans="1:26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9"/>
      <c r="V928" s="10"/>
      <c r="X928" s="10"/>
      <c r="Y928" s="10"/>
      <c r="Z928" s="10"/>
    </row>
    <row r="929" spans="1:26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9"/>
      <c r="V929" s="10"/>
      <c r="X929" s="10"/>
      <c r="Y929" s="10"/>
      <c r="Z929" s="10"/>
    </row>
    <row r="930" spans="1:26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9"/>
      <c r="V930" s="10"/>
      <c r="X930" s="10"/>
      <c r="Y930" s="10"/>
      <c r="Z930" s="10"/>
    </row>
    <row r="931" spans="1:26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9"/>
      <c r="V931" s="10"/>
      <c r="X931" s="10"/>
      <c r="Y931" s="10"/>
      <c r="Z931" s="10"/>
    </row>
    <row r="932" spans="1:26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9"/>
      <c r="V932" s="10"/>
      <c r="X932" s="10"/>
      <c r="Y932" s="10"/>
      <c r="Z932" s="10"/>
    </row>
    <row r="933" spans="1:26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9"/>
      <c r="V933" s="10"/>
      <c r="X933" s="10"/>
      <c r="Y933" s="10"/>
      <c r="Z933" s="10"/>
    </row>
    <row r="934" spans="1:26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9"/>
      <c r="V934" s="10"/>
      <c r="X934" s="10"/>
      <c r="Y934" s="10"/>
      <c r="Z934" s="10"/>
    </row>
    <row r="935" spans="1:26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9"/>
      <c r="V935" s="10"/>
      <c r="X935" s="10"/>
      <c r="Y935" s="10"/>
      <c r="Z935" s="10"/>
    </row>
    <row r="936" spans="1:26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9"/>
      <c r="V936" s="10"/>
      <c r="X936" s="10"/>
      <c r="Y936" s="10"/>
      <c r="Z936" s="10"/>
    </row>
    <row r="937" spans="1:26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9"/>
      <c r="V937" s="10"/>
      <c r="X937" s="10"/>
      <c r="Y937" s="10"/>
      <c r="Z937" s="10"/>
    </row>
    <row r="938" spans="1:26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9"/>
      <c r="V938" s="10"/>
      <c r="X938" s="10"/>
      <c r="Y938" s="10"/>
      <c r="Z938" s="10"/>
    </row>
    <row r="939" spans="1:26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9"/>
      <c r="V939" s="10"/>
      <c r="X939" s="10"/>
      <c r="Y939" s="10"/>
      <c r="Z939" s="10"/>
    </row>
    <row r="940" spans="1:26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9"/>
      <c r="V940" s="10"/>
      <c r="X940" s="10"/>
      <c r="Y940" s="10"/>
      <c r="Z940" s="10"/>
    </row>
    <row r="941" spans="1:26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9"/>
      <c r="V941" s="10"/>
      <c r="X941" s="10"/>
      <c r="Y941" s="10"/>
      <c r="Z941" s="10"/>
    </row>
    <row r="942" spans="1:26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9"/>
      <c r="V942" s="10"/>
      <c r="X942" s="10"/>
      <c r="Y942" s="10"/>
      <c r="Z942" s="10"/>
    </row>
    <row r="943" spans="1:26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9"/>
      <c r="V943" s="10"/>
      <c r="X943" s="10"/>
      <c r="Y943" s="10"/>
      <c r="Z943" s="10"/>
    </row>
    <row r="944" spans="1:26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9"/>
      <c r="V944" s="10"/>
      <c r="X944" s="10"/>
      <c r="Y944" s="10"/>
      <c r="Z944" s="10"/>
    </row>
    <row r="945" spans="1:26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9"/>
      <c r="V945" s="10"/>
      <c r="X945" s="10"/>
      <c r="Y945" s="10"/>
      <c r="Z945" s="10"/>
    </row>
    <row r="946" spans="1:26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9"/>
      <c r="V946" s="10"/>
      <c r="X946" s="10"/>
      <c r="Y946" s="10"/>
      <c r="Z946" s="10"/>
    </row>
    <row r="947" spans="1:26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9"/>
      <c r="V947" s="10"/>
      <c r="X947" s="10"/>
      <c r="Y947" s="10"/>
      <c r="Z947" s="10"/>
    </row>
    <row r="948" spans="1:26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9"/>
      <c r="V948" s="10"/>
      <c r="X948" s="10"/>
      <c r="Y948" s="10"/>
      <c r="Z948" s="10"/>
    </row>
    <row r="949" spans="1:26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9"/>
      <c r="V949" s="10"/>
      <c r="X949" s="10"/>
      <c r="Y949" s="10"/>
      <c r="Z949" s="10"/>
    </row>
    <row r="950" spans="1:26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9"/>
      <c r="V950" s="10"/>
      <c r="X950" s="10"/>
      <c r="Y950" s="10"/>
      <c r="Z950" s="10"/>
    </row>
    <row r="951" spans="1:26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9"/>
      <c r="V951" s="10"/>
      <c r="X951" s="10"/>
      <c r="Y951" s="10"/>
      <c r="Z951" s="10"/>
    </row>
    <row r="952" spans="1:26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9"/>
      <c r="V952" s="10"/>
      <c r="X952" s="10"/>
      <c r="Y952" s="10"/>
      <c r="Z952" s="10"/>
    </row>
    <row r="953" spans="1:26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9"/>
      <c r="V953" s="10"/>
      <c r="X953" s="10"/>
      <c r="Y953" s="10"/>
      <c r="Z953" s="10"/>
    </row>
    <row r="954" spans="1:26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9"/>
      <c r="V954" s="10"/>
      <c r="X954" s="10"/>
      <c r="Y954" s="10"/>
      <c r="Z954" s="10"/>
    </row>
    <row r="955" spans="1:26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9"/>
      <c r="V955" s="10"/>
      <c r="X955" s="10"/>
      <c r="Y955" s="10"/>
      <c r="Z955" s="10"/>
    </row>
    <row r="956" spans="1:26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9"/>
      <c r="V956" s="10"/>
      <c r="X956" s="10"/>
      <c r="Y956" s="10"/>
      <c r="Z956" s="10"/>
    </row>
    <row r="957" spans="1:26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9"/>
      <c r="V957" s="10"/>
      <c r="X957" s="10"/>
      <c r="Y957" s="10"/>
      <c r="Z957" s="10"/>
    </row>
    <row r="958" spans="1:26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9"/>
      <c r="V958" s="10"/>
      <c r="X958" s="10"/>
      <c r="Y958" s="10"/>
      <c r="Z958" s="10"/>
    </row>
    <row r="959" spans="1:26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9"/>
      <c r="V959" s="10"/>
      <c r="X959" s="10"/>
      <c r="Y959" s="10"/>
      <c r="Z959" s="10"/>
    </row>
    <row r="960" spans="1:26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9"/>
      <c r="V960" s="10"/>
      <c r="X960" s="10"/>
      <c r="Y960" s="10"/>
      <c r="Z960" s="10"/>
    </row>
    <row r="961" spans="1:26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9"/>
      <c r="V961" s="10"/>
      <c r="X961" s="10"/>
      <c r="Y961" s="10"/>
      <c r="Z961" s="10"/>
    </row>
    <row r="962" spans="1:26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9"/>
      <c r="V962" s="10"/>
      <c r="X962" s="10"/>
      <c r="Y962" s="10"/>
      <c r="Z962" s="10"/>
    </row>
    <row r="963" spans="1:26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9"/>
      <c r="V963" s="10"/>
      <c r="X963" s="10"/>
      <c r="Y963" s="10"/>
      <c r="Z963" s="10"/>
    </row>
    <row r="964" spans="1:26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9"/>
      <c r="V964" s="10"/>
      <c r="X964" s="10"/>
      <c r="Y964" s="10"/>
      <c r="Z964" s="10"/>
    </row>
    <row r="965" spans="1:26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9"/>
      <c r="V965" s="10"/>
      <c r="X965" s="10"/>
      <c r="Y965" s="10"/>
      <c r="Z965" s="10"/>
    </row>
    <row r="966" spans="1:26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9"/>
      <c r="V966" s="10"/>
      <c r="X966" s="10"/>
      <c r="Y966" s="10"/>
      <c r="Z966" s="10"/>
    </row>
    <row r="967" spans="1:26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9"/>
      <c r="V967" s="10"/>
      <c r="X967" s="10"/>
      <c r="Y967" s="10"/>
      <c r="Z967" s="10"/>
    </row>
    <row r="968" spans="1:26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9"/>
      <c r="V968" s="10"/>
      <c r="X968" s="10"/>
      <c r="Y968" s="10"/>
      <c r="Z968" s="10"/>
    </row>
    <row r="969" spans="1:26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9"/>
      <c r="V969" s="10"/>
      <c r="X969" s="10"/>
      <c r="Y969" s="10"/>
      <c r="Z969" s="10"/>
    </row>
    <row r="970" spans="1:26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9"/>
      <c r="V970" s="10"/>
      <c r="X970" s="10"/>
      <c r="Y970" s="10"/>
      <c r="Z970" s="10"/>
    </row>
    <row r="971" spans="1:26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9"/>
      <c r="V971" s="10"/>
      <c r="X971" s="10"/>
      <c r="Y971" s="10"/>
      <c r="Z971" s="10"/>
    </row>
    <row r="972" spans="1:26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9"/>
      <c r="V972" s="10"/>
      <c r="X972" s="10"/>
      <c r="Y972" s="10"/>
      <c r="Z972" s="10"/>
    </row>
    <row r="973" spans="1:26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9"/>
      <c r="V973" s="10"/>
      <c r="X973" s="10"/>
      <c r="Y973" s="10"/>
      <c r="Z973" s="10"/>
    </row>
    <row r="974" spans="1:26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9"/>
      <c r="V974" s="10"/>
      <c r="X974" s="10"/>
      <c r="Y974" s="10"/>
      <c r="Z974" s="10"/>
    </row>
    <row r="975" spans="1:26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9"/>
      <c r="V975" s="10"/>
      <c r="X975" s="10"/>
      <c r="Y975" s="10"/>
      <c r="Z975" s="10"/>
    </row>
    <row r="976" spans="1:26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9"/>
      <c r="V976" s="10"/>
      <c r="X976" s="10"/>
      <c r="Y976" s="10"/>
      <c r="Z976" s="10"/>
    </row>
    <row r="977" spans="1:26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9"/>
      <c r="V977" s="10"/>
      <c r="X977" s="10"/>
      <c r="Y977" s="10"/>
      <c r="Z977" s="10"/>
    </row>
    <row r="978" spans="1:26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9"/>
      <c r="V978" s="10"/>
      <c r="X978" s="10"/>
      <c r="Y978" s="10"/>
      <c r="Z978" s="10"/>
    </row>
    <row r="979" spans="1:26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9"/>
      <c r="V979" s="10"/>
      <c r="X979" s="10"/>
      <c r="Y979" s="10"/>
      <c r="Z979" s="10"/>
    </row>
    <row r="980" spans="1:26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9"/>
      <c r="V980" s="10"/>
      <c r="X980" s="10"/>
      <c r="Y980" s="10"/>
      <c r="Z980" s="10"/>
    </row>
    <row r="981" spans="1:26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9"/>
      <c r="V981" s="10"/>
      <c r="X981" s="10"/>
      <c r="Y981" s="10"/>
      <c r="Z981" s="10"/>
    </row>
    <row r="982" spans="1:26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9"/>
      <c r="V982" s="10"/>
      <c r="X982" s="10"/>
      <c r="Y982" s="10"/>
      <c r="Z982" s="10"/>
    </row>
    <row r="983" spans="1:26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9"/>
      <c r="V983" s="10"/>
      <c r="X983" s="10"/>
      <c r="Y983" s="10"/>
      <c r="Z983" s="10"/>
    </row>
    <row r="984" spans="1:26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9"/>
      <c r="V984" s="10"/>
      <c r="X984" s="10"/>
      <c r="Y984" s="10"/>
      <c r="Z984" s="10"/>
    </row>
    <row r="985" spans="1:26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9"/>
      <c r="V985" s="10"/>
      <c r="X985" s="10"/>
      <c r="Y985" s="10"/>
      <c r="Z985" s="10"/>
    </row>
    <row r="986" spans="1:26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9"/>
      <c r="V986" s="10"/>
      <c r="X986" s="10"/>
      <c r="Y986" s="10"/>
      <c r="Z986" s="10"/>
    </row>
    <row r="987" spans="1:26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9"/>
      <c r="V987" s="10"/>
      <c r="X987" s="10"/>
      <c r="Y987" s="10"/>
      <c r="Z987" s="10"/>
    </row>
    <row r="988" spans="1:26" ht="15.75" customHeight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9"/>
      <c r="V988" s="10"/>
      <c r="X988" s="10"/>
      <c r="Y988" s="10"/>
      <c r="Z988" s="10"/>
    </row>
    <row r="989" spans="1:26" ht="15.75" customHeight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9"/>
      <c r="V989" s="10"/>
      <c r="X989" s="10"/>
      <c r="Y989" s="10"/>
      <c r="Z989" s="10"/>
    </row>
    <row r="990" spans="1:26" ht="15.75" customHeight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9"/>
      <c r="V990" s="10"/>
      <c r="X990" s="10"/>
      <c r="Y990" s="10"/>
      <c r="Z990" s="10"/>
    </row>
    <row r="991" spans="1:26" ht="15.75" customHeight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9"/>
      <c r="V991" s="10"/>
      <c r="X991" s="10"/>
      <c r="Y991" s="10"/>
      <c r="Z991" s="10"/>
    </row>
    <row r="992" spans="1:26" ht="15.75" customHeight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9"/>
      <c r="V992" s="10"/>
      <c r="X992" s="10"/>
      <c r="Y992" s="10"/>
      <c r="Z992" s="10"/>
    </row>
    <row r="993" spans="1:26" ht="15.75" customHeight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9"/>
      <c r="V993" s="10"/>
      <c r="X993" s="10"/>
      <c r="Y993" s="10"/>
      <c r="Z993" s="10"/>
    </row>
    <row r="994" spans="1:26" ht="15.75" customHeight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9"/>
      <c r="V994" s="10"/>
      <c r="X994" s="10"/>
      <c r="Y994" s="10"/>
      <c r="Z994" s="10"/>
    </row>
    <row r="995" spans="1:26" ht="15.75" customHeight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9"/>
      <c r="V995" s="10"/>
      <c r="X995" s="10"/>
      <c r="Y995" s="10"/>
      <c r="Z995" s="10"/>
    </row>
    <row r="996" spans="1:26" ht="15.75" customHeight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9"/>
      <c r="V996" s="10"/>
      <c r="X996" s="10"/>
      <c r="Y996" s="10"/>
      <c r="Z996" s="10"/>
    </row>
    <row r="997" spans="1:26" ht="15.75" customHeight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9"/>
      <c r="V997" s="10"/>
      <c r="X997" s="10"/>
      <c r="Y997" s="10"/>
      <c r="Z997" s="10"/>
    </row>
    <row r="998" spans="1:26" ht="15.75" customHeight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9"/>
      <c r="V998" s="10"/>
      <c r="X998" s="10"/>
      <c r="Y998" s="10"/>
      <c r="Z998" s="10"/>
    </row>
    <row r="999" spans="1:26" ht="15.75" customHeight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9"/>
      <c r="V999" s="10"/>
      <c r="X999" s="10"/>
      <c r="Y999" s="10"/>
      <c r="Z999" s="10"/>
    </row>
    <row r="1000" spans="1:26" ht="15.75" customHeight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9"/>
      <c r="V1000" s="10"/>
      <c r="X1000" s="10"/>
      <c r="Y1000" s="10"/>
      <c r="Z1000" s="10"/>
    </row>
  </sheetData>
  <pageMargins left="0.70866141732283472" right="0.39370078740157483" top="0.74803149606299213" bottom="0.74803149606299213" header="0" footer="0"/>
  <pageSetup paperSize="9" fitToHeight="0" orientation="portrait"/>
  <headerFooter>
    <oddFooter>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3" topLeftCell="A4" activePane="bottomLeft" state="frozen"/>
      <selection pane="bottomLeft" activeCell="B5" sqref="B5"/>
    </sheetView>
  </sheetViews>
  <sheetFormatPr baseColWidth="10" defaultColWidth="12.5703125" defaultRowHeight="15" customHeight="1" x14ac:dyDescent="0"/>
  <cols>
    <col min="1" max="1" width="3.42578125" customWidth="1"/>
    <col min="2" max="2" width="1.7109375" customWidth="1"/>
    <col min="3" max="3" width="35.42578125" customWidth="1"/>
    <col min="4" max="4" width="11" hidden="1" customWidth="1"/>
    <col min="5" max="7" width="2.5703125" hidden="1" customWidth="1"/>
    <col min="8" max="8" width="11.140625" customWidth="1"/>
    <col min="9" max="9" width="2.42578125" customWidth="1"/>
    <col min="10" max="10" width="11.140625" customWidth="1"/>
    <col min="11" max="11" width="2.42578125" customWidth="1"/>
    <col min="12" max="12" width="11.140625" customWidth="1"/>
    <col min="13" max="13" width="2.42578125" hidden="1" customWidth="1"/>
    <col min="14" max="14" width="11.140625" hidden="1" customWidth="1"/>
    <col min="15" max="15" width="2.5703125" hidden="1" customWidth="1"/>
    <col min="16" max="16" width="11.140625" hidden="1" customWidth="1"/>
    <col min="17" max="17" width="3.28515625" hidden="1" customWidth="1"/>
    <col min="18" max="18" width="11.140625" hidden="1" customWidth="1"/>
    <col min="19" max="19" width="2.42578125" hidden="1" customWidth="1"/>
    <col min="20" max="20" width="10.7109375" hidden="1" customWidth="1"/>
    <col min="21" max="21" width="2.42578125" hidden="1" customWidth="1"/>
    <col min="22" max="22" width="11.140625" hidden="1" customWidth="1"/>
    <col min="23" max="23" width="3.42578125" hidden="1" customWidth="1"/>
    <col min="24" max="24" width="11.140625" hidden="1" customWidth="1"/>
    <col min="25" max="25" width="8" customWidth="1"/>
    <col min="26" max="26" width="7.5703125" customWidth="1"/>
  </cols>
  <sheetData>
    <row r="1" spans="1:26" ht="15.75" customHeight="1">
      <c r="A1" s="1"/>
      <c r="B1" s="1"/>
      <c r="C1" s="3" t="s">
        <v>50</v>
      </c>
      <c r="D1" s="29"/>
      <c r="E1" s="1"/>
      <c r="F1" s="1"/>
      <c r="G1" s="1"/>
      <c r="H1" s="29"/>
      <c r="I1" s="29"/>
      <c r="J1" s="29"/>
      <c r="K1" s="29"/>
      <c r="L1" s="16"/>
      <c r="M1" s="29"/>
      <c r="N1" s="29"/>
      <c r="O1" s="1"/>
      <c r="P1" s="6"/>
      <c r="Q1" s="3"/>
      <c r="R1" s="29"/>
      <c r="S1" s="29"/>
      <c r="T1" s="29"/>
      <c r="U1" s="29"/>
      <c r="V1" s="29"/>
      <c r="W1" s="29"/>
      <c r="X1" s="29"/>
      <c r="Y1" s="1"/>
      <c r="Z1" s="1"/>
    </row>
    <row r="2" spans="1:26" ht="15.75" customHeight="1">
      <c r="A2" s="10"/>
      <c r="B2" s="10"/>
      <c r="C2" s="10"/>
      <c r="D2" s="6" t="str">
        <f>+Regnskab!D2</f>
        <v>Budget</v>
      </c>
      <c r="E2" s="10"/>
      <c r="F2" s="10"/>
      <c r="G2" s="10"/>
      <c r="H2" s="7" t="str">
        <f>+Regnskab!F2</f>
        <v>Regnskab</v>
      </c>
      <c r="I2" s="6"/>
      <c r="J2" s="6" t="s">
        <v>3</v>
      </c>
      <c r="K2" s="6"/>
      <c r="L2" s="6" t="s">
        <v>3</v>
      </c>
      <c r="M2" s="6"/>
      <c r="N2" s="6" t="s">
        <v>3</v>
      </c>
      <c r="O2" s="10"/>
      <c r="P2" s="6" t="str">
        <f>+Regnskab!N2</f>
        <v>Regnskab</v>
      </c>
      <c r="Q2" s="10"/>
      <c r="R2" s="6" t="str">
        <f>+Regnskab!P2</f>
        <v>Regnskab</v>
      </c>
      <c r="S2" s="6"/>
      <c r="T2" s="6" t="str">
        <f>+Regnskab!R2</f>
        <v>Regnskab</v>
      </c>
      <c r="U2" s="6"/>
      <c r="V2" s="6" t="str">
        <f>+Regnskab!T2</f>
        <v>Regnskab</v>
      </c>
      <c r="W2" s="6"/>
      <c r="X2" s="6" t="str">
        <f>+Regnskab!V2</f>
        <v>Regnskab</v>
      </c>
      <c r="Y2" s="10"/>
      <c r="Z2" s="10"/>
    </row>
    <row r="3" spans="1:26" ht="15.75" customHeight="1">
      <c r="A3" s="10"/>
      <c r="B3" s="10"/>
      <c r="C3" s="10"/>
      <c r="D3" s="13" t="str">
        <f>+Regnskab!D3</f>
        <v>2016-17</v>
      </c>
      <c r="E3" s="9"/>
      <c r="F3" s="9"/>
      <c r="G3" s="9"/>
      <c r="H3" s="13">
        <f>+Regnskab!F3</f>
        <v>2018</v>
      </c>
      <c r="I3" s="6"/>
      <c r="J3" s="13">
        <v>2017</v>
      </c>
      <c r="K3" s="6"/>
      <c r="L3" s="13">
        <v>2016</v>
      </c>
      <c r="M3" s="6"/>
      <c r="N3" s="13">
        <v>2015</v>
      </c>
      <c r="O3" s="9"/>
      <c r="P3" s="13">
        <f>+Regnskab!N3</f>
        <v>2014</v>
      </c>
      <c r="Q3" s="10"/>
      <c r="R3" s="13">
        <f>+Regnskab!P3</f>
        <v>2013</v>
      </c>
      <c r="S3" s="6"/>
      <c r="T3" s="13">
        <f>+Regnskab!R3</f>
        <v>2012</v>
      </c>
      <c r="U3" s="6"/>
      <c r="V3" s="13">
        <f>+Regnskab!T3</f>
        <v>2011</v>
      </c>
      <c r="W3" s="6"/>
      <c r="X3" s="13">
        <f>+Regnskab!V3</f>
        <v>2010</v>
      </c>
      <c r="Y3" s="10"/>
      <c r="Z3" s="10"/>
    </row>
    <row r="4" spans="1:26" ht="15.75" customHeight="1">
      <c r="A4" s="10"/>
      <c r="B4" s="10"/>
      <c r="C4" s="10"/>
      <c r="D4" s="16"/>
      <c r="F4" s="9"/>
      <c r="G4" s="9"/>
      <c r="H4" s="16"/>
      <c r="I4" s="16"/>
      <c r="J4" s="16"/>
      <c r="K4" s="16"/>
      <c r="L4" s="16"/>
      <c r="M4" s="16"/>
      <c r="N4" s="16"/>
      <c r="P4" s="10"/>
      <c r="Q4" s="10"/>
      <c r="R4" s="16"/>
      <c r="S4" s="16"/>
      <c r="T4" s="16"/>
      <c r="U4" s="16"/>
      <c r="V4" s="16"/>
      <c r="W4" s="16"/>
      <c r="X4" s="16"/>
      <c r="Y4" s="10"/>
      <c r="Z4" s="10"/>
    </row>
    <row r="5" spans="1:26" ht="15.75" customHeight="1">
      <c r="A5" s="10">
        <v>1</v>
      </c>
      <c r="B5" s="10"/>
      <c r="C5" s="27" t="s">
        <v>52</v>
      </c>
      <c r="D5" s="16"/>
      <c r="E5" s="9"/>
      <c r="F5" s="9"/>
      <c r="G5" s="9"/>
      <c r="H5" s="16"/>
      <c r="I5" s="16"/>
      <c r="J5" s="16"/>
      <c r="K5" s="16"/>
      <c r="L5" s="16"/>
      <c r="M5" s="16"/>
      <c r="N5" s="16"/>
      <c r="O5" s="9"/>
      <c r="P5" s="27"/>
      <c r="Q5" s="27"/>
      <c r="R5" s="16"/>
      <c r="S5" s="16"/>
      <c r="T5" s="16"/>
      <c r="U5" s="16"/>
      <c r="V5" s="16"/>
      <c r="W5" s="16"/>
      <c r="X5" s="16"/>
      <c r="Y5" s="10"/>
      <c r="Z5" s="10"/>
    </row>
    <row r="6" spans="1:26" ht="27" customHeight="1">
      <c r="A6" s="10"/>
      <c r="B6" s="10"/>
      <c r="C6" s="27" t="s">
        <v>8</v>
      </c>
      <c r="D6" s="16"/>
      <c r="E6" s="9"/>
      <c r="F6" s="9"/>
      <c r="G6" s="9"/>
      <c r="H6" s="16"/>
      <c r="I6" s="16"/>
      <c r="J6" s="16"/>
      <c r="K6" s="16"/>
      <c r="L6" s="16"/>
      <c r="M6" s="16"/>
      <c r="N6" s="16"/>
      <c r="O6" s="9"/>
      <c r="P6" s="25"/>
      <c r="Q6" s="27"/>
      <c r="R6" s="16"/>
      <c r="S6" s="16"/>
      <c r="T6" s="16"/>
      <c r="U6" s="16"/>
      <c r="V6" s="16"/>
      <c r="W6" s="16"/>
      <c r="X6" s="16"/>
      <c r="Y6" s="10"/>
      <c r="Z6" s="10"/>
    </row>
    <row r="7" spans="1:26" ht="15.75" hidden="1" customHeight="1">
      <c r="A7" s="10"/>
      <c r="B7" s="10"/>
      <c r="C7" s="10" t="str">
        <f>+Bogf.!S53</f>
        <v>Kontingenter, medlem</v>
      </c>
      <c r="D7" s="16">
        <v>0</v>
      </c>
      <c r="E7" s="9"/>
      <c r="F7" s="9"/>
      <c r="G7" s="9"/>
      <c r="H7" s="16">
        <f>-Bogf.!W53</f>
        <v>0</v>
      </c>
      <c r="I7" s="16"/>
      <c r="J7" s="16">
        <v>0</v>
      </c>
      <c r="K7" s="16">
        <f>-Bogf.!Z53</f>
        <v>0</v>
      </c>
      <c r="L7" s="16">
        <f>-Bogf.!AA53</f>
        <v>0</v>
      </c>
      <c r="M7" s="16"/>
      <c r="N7" s="16">
        <v>0</v>
      </c>
      <c r="O7" s="9"/>
      <c r="P7" s="16">
        <v>0</v>
      </c>
      <c r="Q7" s="10"/>
      <c r="R7" s="16">
        <f>-Bogf.!AG53</f>
        <v>0</v>
      </c>
      <c r="S7" s="16"/>
      <c r="T7" s="16">
        <v>0</v>
      </c>
      <c r="U7" s="16"/>
      <c r="V7" s="16">
        <v>-715</v>
      </c>
      <c r="W7" s="16"/>
      <c r="X7" s="16">
        <v>0</v>
      </c>
      <c r="Y7" s="10"/>
      <c r="Z7" s="10"/>
    </row>
    <row r="8" spans="1:26" ht="15.75" hidden="1" customHeight="1">
      <c r="A8" s="10"/>
      <c r="B8" s="10"/>
      <c r="C8" s="10" t="str">
        <f>+Bogf.!S54</f>
        <v>Kontingenter, aktiviteter</v>
      </c>
      <c r="D8" s="16">
        <v>350</v>
      </c>
      <c r="E8" s="9"/>
      <c r="F8" s="9"/>
      <c r="G8" s="9"/>
      <c r="H8" s="16">
        <f>-Bogf.!W54</f>
        <v>0</v>
      </c>
      <c r="I8" s="16"/>
      <c r="J8" s="16">
        <v>0</v>
      </c>
      <c r="K8" s="16"/>
      <c r="L8" s="16">
        <f>-Bogf.!AA54</f>
        <v>0</v>
      </c>
      <c r="M8" s="16"/>
      <c r="N8" s="16">
        <v>350</v>
      </c>
      <c r="O8" s="9"/>
      <c r="P8" s="16">
        <v>0</v>
      </c>
      <c r="Q8" s="10"/>
      <c r="R8" s="16">
        <f>-Bogf.!AG54</f>
        <v>0</v>
      </c>
      <c r="S8" s="16"/>
      <c r="T8" s="16">
        <v>0</v>
      </c>
      <c r="U8" s="16"/>
      <c r="V8" s="16">
        <v>0</v>
      </c>
      <c r="W8" s="16"/>
      <c r="X8" s="16">
        <v>0</v>
      </c>
      <c r="Y8" s="10"/>
      <c r="Z8" s="10"/>
    </row>
    <row r="9" spans="1:26" ht="15.75" hidden="1" customHeight="1">
      <c r="A9" s="10"/>
      <c r="B9" s="10"/>
      <c r="C9" s="10" t="str">
        <f>+Bogf.!S55</f>
        <v>Kontingenter, motionscenter</v>
      </c>
      <c r="D9" s="16">
        <v>0</v>
      </c>
      <c r="E9" s="9"/>
      <c r="F9" s="9"/>
      <c r="G9" s="9"/>
      <c r="H9" s="16">
        <f>-Bogf.!W55</f>
        <v>0</v>
      </c>
      <c r="I9" s="16"/>
      <c r="J9" s="16">
        <v>0</v>
      </c>
      <c r="K9" s="16"/>
      <c r="L9" s="16">
        <f>-Bogf.!AA55</f>
        <v>0</v>
      </c>
      <c r="M9" s="16"/>
      <c r="N9" s="16">
        <v>0</v>
      </c>
      <c r="O9" s="9"/>
      <c r="P9" s="16">
        <v>0</v>
      </c>
      <c r="Q9" s="10"/>
      <c r="R9" s="16">
        <f>-Bogf.!AG55</f>
        <v>0</v>
      </c>
      <c r="S9" s="16"/>
      <c r="T9" s="16">
        <v>0</v>
      </c>
      <c r="U9" s="16"/>
      <c r="V9" s="16">
        <v>0</v>
      </c>
      <c r="W9" s="16"/>
      <c r="X9" s="16">
        <v>0</v>
      </c>
      <c r="Y9" s="10"/>
      <c r="Z9" s="10"/>
    </row>
    <row r="10" spans="1:26" ht="15.75" hidden="1" customHeight="1">
      <c r="A10" s="10"/>
      <c r="B10" s="10"/>
      <c r="C10" s="10" t="str">
        <f>+Bogf.!S56</f>
        <v>Medlemstilskud kommune</v>
      </c>
      <c r="D10" s="16">
        <v>0</v>
      </c>
      <c r="E10" s="9"/>
      <c r="F10" s="9"/>
      <c r="G10" s="9"/>
      <c r="H10" s="16">
        <f>-Bogf.!W56</f>
        <v>0</v>
      </c>
      <c r="I10" s="16"/>
      <c r="J10" s="16">
        <v>0</v>
      </c>
      <c r="K10" s="16"/>
      <c r="L10" s="16">
        <f>-Bogf.!AA56</f>
        <v>0</v>
      </c>
      <c r="M10" s="16"/>
      <c r="N10" s="16">
        <v>0</v>
      </c>
      <c r="O10" s="9"/>
      <c r="P10" s="16">
        <v>0</v>
      </c>
      <c r="Q10" s="10"/>
      <c r="R10" s="16">
        <f>-Bogf.!AG56</f>
        <v>0</v>
      </c>
      <c r="S10" s="16"/>
      <c r="T10" s="16">
        <v>0</v>
      </c>
      <c r="U10" s="16"/>
      <c r="V10" s="16">
        <v>0</v>
      </c>
      <c r="W10" s="16"/>
      <c r="X10" s="16">
        <v>0</v>
      </c>
      <c r="Y10" s="10"/>
      <c r="Z10" s="10"/>
    </row>
    <row r="11" spans="1:26" ht="15.75" customHeight="1">
      <c r="A11" s="10"/>
      <c r="B11" s="10"/>
      <c r="C11" s="10" t="str">
        <f>+Bogf.!S57</f>
        <v>Tilskud Egeskov Markedsforening</v>
      </c>
      <c r="D11" s="16">
        <v>0</v>
      </c>
      <c r="E11" s="9"/>
      <c r="F11" s="9"/>
      <c r="G11" s="9"/>
      <c r="H11" s="16">
        <f>-Bogf.!W57</f>
        <v>50000</v>
      </c>
      <c r="I11" s="16"/>
      <c r="J11" s="16">
        <v>0</v>
      </c>
      <c r="K11" s="16"/>
      <c r="L11" s="16">
        <f>-Bogf.!AA57</f>
        <v>50000</v>
      </c>
      <c r="M11" s="16"/>
      <c r="N11" s="16">
        <v>0</v>
      </c>
      <c r="O11" s="9"/>
      <c r="P11" s="16">
        <v>50000</v>
      </c>
      <c r="Q11" s="10"/>
      <c r="R11" s="16">
        <f>-Bogf.!AG57</f>
        <v>112500</v>
      </c>
      <c r="S11" s="16"/>
      <c r="T11" s="16">
        <v>0</v>
      </c>
      <c r="U11" s="16"/>
      <c r="V11" s="16">
        <v>75000</v>
      </c>
      <c r="W11" s="16"/>
      <c r="X11" s="16">
        <v>0</v>
      </c>
      <c r="Y11" s="10"/>
      <c r="Z11" s="10"/>
    </row>
    <row r="12" spans="1:26" ht="15.75" customHeight="1">
      <c r="A12" s="10"/>
      <c r="B12" s="10"/>
      <c r="C12" s="10" t="str">
        <f>+Bogf.!S58</f>
        <v>Andre tilskud</v>
      </c>
      <c r="D12" s="16">
        <v>16000</v>
      </c>
      <c r="E12" s="9"/>
      <c r="F12" s="9"/>
      <c r="G12" s="9"/>
      <c r="H12" s="16">
        <f>-Bogf.!W58</f>
        <v>25505</v>
      </c>
      <c r="I12" s="16"/>
      <c r="J12" s="16">
        <v>10000</v>
      </c>
      <c r="K12" s="16"/>
      <c r="L12" s="16">
        <f>-Bogf.!AA58</f>
        <v>13387</v>
      </c>
      <c r="M12" s="16"/>
      <c r="N12" s="16">
        <v>0</v>
      </c>
      <c r="O12" s="9"/>
      <c r="P12" s="16">
        <v>12114</v>
      </c>
      <c r="Q12" s="10"/>
      <c r="R12" s="16">
        <f>-Bogf.!AG58</f>
        <v>0</v>
      </c>
      <c r="S12" s="16"/>
      <c r="T12" s="16">
        <v>10798</v>
      </c>
      <c r="U12" s="16"/>
      <c r="V12" s="16">
        <v>3500</v>
      </c>
      <c r="W12" s="16"/>
      <c r="X12" s="16">
        <v>4800</v>
      </c>
      <c r="Y12" s="10"/>
      <c r="Z12" s="10"/>
    </row>
    <row r="13" spans="1:26" ht="15.75" customHeight="1">
      <c r="A13" s="10"/>
      <c r="B13" s="10"/>
      <c r="C13" s="10" t="str">
        <f>+Bogf.!S59</f>
        <v>Andre indtægter</v>
      </c>
      <c r="D13" s="16">
        <v>0</v>
      </c>
      <c r="E13" s="9"/>
      <c r="F13" s="9"/>
      <c r="G13" s="9"/>
      <c r="H13" s="16">
        <f>-Bogf.!W59</f>
        <v>25810</v>
      </c>
      <c r="I13" s="16"/>
      <c r="J13" s="16">
        <v>18143.509999999998</v>
      </c>
      <c r="K13" s="16"/>
      <c r="L13" s="16">
        <f>-Bogf.!AA59</f>
        <v>16960</v>
      </c>
      <c r="M13" s="16"/>
      <c r="N13" s="16">
        <v>24672.720000000001</v>
      </c>
      <c r="O13" s="9"/>
      <c r="P13" s="16">
        <v>2801.4</v>
      </c>
      <c r="Q13" s="10"/>
      <c r="R13" s="16">
        <f>-Bogf.!AG59</f>
        <v>9380.2899999999991</v>
      </c>
      <c r="S13" s="16"/>
      <c r="T13" s="16">
        <v>5100</v>
      </c>
      <c r="U13" s="16"/>
      <c r="V13" s="16">
        <v>145</v>
      </c>
      <c r="W13" s="16"/>
      <c r="X13" s="16">
        <v>0</v>
      </c>
      <c r="Y13" s="10"/>
      <c r="Z13" s="10"/>
    </row>
    <row r="14" spans="1:26" ht="15.75" customHeight="1">
      <c r="A14" s="10"/>
      <c r="B14" s="10"/>
      <c r="C14" s="10" t="str">
        <f>+Bogf.!S60</f>
        <v>Renter pengeinstitut</v>
      </c>
      <c r="D14" s="16">
        <v>140.38999999999999</v>
      </c>
      <c r="E14" s="9"/>
      <c r="F14" s="9"/>
      <c r="G14" s="9"/>
      <c r="H14" s="16">
        <f>-Bogf.!W60</f>
        <v>0</v>
      </c>
      <c r="I14" s="16"/>
      <c r="J14" s="16">
        <v>6.39</v>
      </c>
      <c r="K14" s="16"/>
      <c r="L14" s="16">
        <f>-Bogf.!AA60</f>
        <v>0</v>
      </c>
      <c r="M14" s="16"/>
      <c r="N14" s="16">
        <v>140.38999999999999</v>
      </c>
      <c r="O14" s="9"/>
      <c r="P14" s="16">
        <v>385.98</v>
      </c>
      <c r="Q14" s="10"/>
      <c r="R14" s="16">
        <f>-Bogf.!AG60</f>
        <v>1057.71</v>
      </c>
      <c r="S14" s="16"/>
      <c r="T14" s="16">
        <v>466.19</v>
      </c>
      <c r="U14" s="16"/>
      <c r="V14" s="16">
        <v>430.51</v>
      </c>
      <c r="W14" s="16"/>
      <c r="X14" s="16">
        <v>471</v>
      </c>
      <c r="Y14" s="10"/>
      <c r="Z14" s="10"/>
    </row>
    <row r="15" spans="1:26" ht="15.75" customHeight="1">
      <c r="A15" s="10"/>
      <c r="B15" s="10"/>
      <c r="C15" s="10" t="str">
        <f>+Bogf.!S61</f>
        <v>Renter og udbytter værdipapirer</v>
      </c>
      <c r="D15" s="16">
        <v>20000</v>
      </c>
      <c r="E15" s="9"/>
      <c r="F15" s="9"/>
      <c r="G15" s="9"/>
      <c r="H15" s="16">
        <f>-Bogf.!W61</f>
        <v>47098.8</v>
      </c>
      <c r="I15" s="16"/>
      <c r="J15" s="16">
        <v>33439.9</v>
      </c>
      <c r="K15" s="16"/>
      <c r="L15" s="16">
        <f>-Bogf.!AA61</f>
        <v>45677.2</v>
      </c>
      <c r="M15" s="16"/>
      <c r="N15" s="16">
        <v>32119</v>
      </c>
      <c r="O15" s="9"/>
      <c r="P15" s="16">
        <v>45003.5</v>
      </c>
      <c r="Q15" s="10"/>
      <c r="R15" s="16">
        <f>-Bogf.!AG61</f>
        <v>24533</v>
      </c>
      <c r="S15" s="16"/>
      <c r="T15" s="16">
        <v>50919.600000000006</v>
      </c>
      <c r="U15" s="16"/>
      <c r="V15" s="16">
        <v>12509.5</v>
      </c>
      <c r="W15" s="16"/>
      <c r="X15" s="16">
        <f>62517-X16-X14</f>
        <v>15017</v>
      </c>
      <c r="Y15" s="10"/>
      <c r="Z15" s="10"/>
    </row>
    <row r="16" spans="1:26" ht="15.75" customHeight="1">
      <c r="A16" s="10"/>
      <c r="B16" s="10"/>
      <c r="C16" s="10" t="str">
        <f>+Bogf.!S62</f>
        <v>Kursgevinster værdipapirer</v>
      </c>
      <c r="D16" s="16">
        <v>0</v>
      </c>
      <c r="E16" s="9"/>
      <c r="F16" s="9"/>
      <c r="G16" s="9"/>
      <c r="H16" s="16">
        <f>-Bogf.!W62</f>
        <v>51</v>
      </c>
      <c r="I16" s="16"/>
      <c r="J16" s="16">
        <v>5463.82</v>
      </c>
      <c r="K16" s="16"/>
      <c r="L16" s="16">
        <f>-Bogf.!AA62</f>
        <v>9985.7999999999993</v>
      </c>
      <c r="M16" s="16"/>
      <c r="N16" s="16">
        <v>10304.23</v>
      </c>
      <c r="O16" s="9"/>
      <c r="P16" s="16">
        <v>0</v>
      </c>
      <c r="Q16" s="10"/>
      <c r="R16" s="16">
        <f>-Bogf.!AG62</f>
        <v>18016.439999999999</v>
      </c>
      <c r="S16" s="16"/>
      <c r="T16" s="16">
        <v>0</v>
      </c>
      <c r="U16" s="16"/>
      <c r="V16" s="16">
        <v>0</v>
      </c>
      <c r="W16" s="16"/>
      <c r="X16" s="16">
        <v>47029</v>
      </c>
      <c r="Y16" s="10"/>
      <c r="Z16" s="10"/>
    </row>
    <row r="17" spans="1:26" ht="22.5" customHeight="1">
      <c r="A17" s="27"/>
      <c r="B17" s="27"/>
      <c r="C17" s="27" t="s">
        <v>17</v>
      </c>
      <c r="D17" s="26">
        <f>SUM(D7:D16)</f>
        <v>36490.39</v>
      </c>
      <c r="E17" s="27"/>
      <c r="F17" s="27"/>
      <c r="G17" s="27"/>
      <c r="H17" s="26">
        <f>SUM(H7:H16)</f>
        <v>148464.79999999999</v>
      </c>
      <c r="I17" s="25"/>
      <c r="J17" s="26">
        <v>67053.62</v>
      </c>
      <c r="K17" s="25"/>
      <c r="L17" s="26">
        <f>SUM(L7:L16)</f>
        <v>136010</v>
      </c>
      <c r="M17" s="25"/>
      <c r="N17" s="26">
        <v>67586.34</v>
      </c>
      <c r="O17" s="27"/>
      <c r="P17" s="26">
        <f>SUM(P7:P16)</f>
        <v>110304.88</v>
      </c>
      <c r="Q17" s="27"/>
      <c r="R17" s="26">
        <f>SUM(R7:R16)</f>
        <v>165487.44</v>
      </c>
      <c r="S17" s="25"/>
      <c r="T17" s="26">
        <f>SUM(T7:T16)</f>
        <v>67283.790000000008</v>
      </c>
      <c r="U17" s="25"/>
      <c r="V17" s="26">
        <f>SUM(V7:V16)</f>
        <v>90870.01</v>
      </c>
      <c r="W17" s="25"/>
      <c r="X17" s="26">
        <f>SUM(X7:X16)</f>
        <v>67317</v>
      </c>
      <c r="Y17" s="27"/>
      <c r="Z17" s="27"/>
    </row>
    <row r="18" spans="1:26" ht="27" customHeight="1">
      <c r="A18" s="10"/>
      <c r="B18" s="10"/>
      <c r="C18" s="27" t="s">
        <v>20</v>
      </c>
      <c r="D18" s="16"/>
      <c r="E18" s="9"/>
      <c r="F18" s="9"/>
      <c r="G18" s="9"/>
      <c r="H18" s="16"/>
      <c r="I18" s="16"/>
      <c r="J18" s="16"/>
      <c r="K18" s="16"/>
      <c r="L18" s="16"/>
      <c r="M18" s="16"/>
      <c r="N18" s="16"/>
      <c r="O18" s="9"/>
      <c r="P18" s="25"/>
      <c r="Q18" s="27"/>
      <c r="R18" s="16"/>
      <c r="S18" s="16"/>
      <c r="T18" s="16"/>
      <c r="U18" s="16"/>
      <c r="V18" s="16"/>
      <c r="W18" s="16"/>
      <c r="X18" s="16"/>
      <c r="Y18" s="10"/>
      <c r="Z18" s="10"/>
    </row>
    <row r="19" spans="1:26" ht="15.75" customHeight="1">
      <c r="A19" s="10"/>
      <c r="B19" s="10"/>
      <c r="C19" s="10" t="str">
        <f>+Bogf.!S65</f>
        <v>Materialekøb</v>
      </c>
      <c r="D19" s="16">
        <v>0</v>
      </c>
      <c r="E19" s="9"/>
      <c r="F19" s="9"/>
      <c r="G19" s="9"/>
      <c r="H19" s="16">
        <f>+Bogf.!W65</f>
        <v>0</v>
      </c>
      <c r="I19" s="16"/>
      <c r="J19" s="16">
        <v>1599.6</v>
      </c>
      <c r="K19" s="16"/>
      <c r="L19" s="16">
        <f>+Bogf.!AA65</f>
        <v>4833</v>
      </c>
      <c r="M19" s="16"/>
      <c r="N19" s="16">
        <v>0</v>
      </c>
      <c r="O19" s="9"/>
      <c r="P19" s="16">
        <v>5323</v>
      </c>
      <c r="Q19" s="10"/>
      <c r="R19" s="16">
        <f>+Bogf.!AG65</f>
        <v>0</v>
      </c>
      <c r="S19" s="16"/>
      <c r="T19" s="16">
        <v>4950</v>
      </c>
      <c r="U19" s="16"/>
      <c r="V19" s="16">
        <v>10000</v>
      </c>
      <c r="W19" s="16"/>
      <c r="X19" s="16">
        <v>0</v>
      </c>
      <c r="Y19" s="10"/>
      <c r="Z19" s="10"/>
    </row>
    <row r="20" spans="1:26" ht="15.75" hidden="1" customHeight="1">
      <c r="A20" s="10"/>
      <c r="B20" s="10"/>
      <c r="C20" s="10" t="str">
        <f>+Bogf.!S66</f>
        <v>Kurser</v>
      </c>
      <c r="D20" s="16">
        <v>421.39</v>
      </c>
      <c r="E20" s="9"/>
      <c r="F20" s="9"/>
      <c r="G20" s="9"/>
      <c r="H20" s="16">
        <f>+Bogf.!W66</f>
        <v>0</v>
      </c>
      <c r="I20" s="16"/>
      <c r="J20" s="16">
        <v>0</v>
      </c>
      <c r="K20" s="16"/>
      <c r="L20" s="16">
        <f>+Bogf.!AA66</f>
        <v>0</v>
      </c>
      <c r="M20" s="16"/>
      <c r="N20" s="16">
        <v>421.39</v>
      </c>
      <c r="O20" s="9"/>
      <c r="P20" s="16">
        <v>0</v>
      </c>
      <c r="Q20" s="10"/>
      <c r="R20" s="16">
        <f>+Bogf.!AG66</f>
        <v>0</v>
      </c>
      <c r="S20" s="16"/>
      <c r="T20" s="16">
        <v>4689.3999999999996</v>
      </c>
      <c r="U20" s="16"/>
      <c r="V20" s="16">
        <v>1545</v>
      </c>
      <c r="W20" s="16"/>
      <c r="X20" s="16">
        <v>750</v>
      </c>
      <c r="Y20" s="10"/>
      <c r="Z20" s="10"/>
    </row>
    <row r="21" spans="1:26" ht="15.75" hidden="1" customHeight="1">
      <c r="A21" s="10"/>
      <c r="B21" s="10"/>
      <c r="C21" s="10" t="str">
        <f>+Bogf.!S67</f>
        <v>Stævner/Turneringer</v>
      </c>
      <c r="D21" s="16">
        <v>0</v>
      </c>
      <c r="E21" s="9"/>
      <c r="F21" s="9"/>
      <c r="G21" s="9"/>
      <c r="H21" s="16">
        <f>+Bogf.!W67</f>
        <v>0</v>
      </c>
      <c r="I21" s="16"/>
      <c r="J21" s="16">
        <v>0</v>
      </c>
      <c r="K21" s="16"/>
      <c r="L21" s="16">
        <f>+Bogf.!AA67</f>
        <v>0</v>
      </c>
      <c r="M21" s="16"/>
      <c r="N21" s="16">
        <v>0</v>
      </c>
      <c r="O21" s="9"/>
      <c r="P21" s="16">
        <v>0</v>
      </c>
      <c r="Q21" s="10"/>
      <c r="R21" s="16">
        <f>+Bogf.!AG67</f>
        <v>396.55</v>
      </c>
      <c r="S21" s="16"/>
      <c r="T21" s="16">
        <v>0</v>
      </c>
      <c r="U21" s="16"/>
      <c r="V21" s="16">
        <v>3725</v>
      </c>
      <c r="W21" s="16"/>
      <c r="X21" s="16">
        <v>0</v>
      </c>
      <c r="Y21" s="10"/>
      <c r="Z21" s="10"/>
    </row>
    <row r="22" spans="1:26" ht="15.75" customHeight="1">
      <c r="A22" s="10"/>
      <c r="B22" s="10"/>
      <c r="C22" s="10" t="str">
        <f>+Bogf.!S68</f>
        <v>Køb/leje dragter</v>
      </c>
      <c r="D22" s="16">
        <v>0</v>
      </c>
      <c r="E22" s="9"/>
      <c r="F22" s="9"/>
      <c r="G22" s="9"/>
      <c r="H22" s="16">
        <f>+Bogf.!W68</f>
        <v>0</v>
      </c>
      <c r="I22" s="16"/>
      <c r="J22" s="16">
        <v>1760</v>
      </c>
      <c r="K22" s="16"/>
      <c r="L22" s="16">
        <f>+Bogf.!AA68</f>
        <v>0</v>
      </c>
      <c r="M22" s="16"/>
      <c r="N22" s="16">
        <v>0</v>
      </c>
      <c r="O22" s="9"/>
      <c r="P22" s="16">
        <v>0</v>
      </c>
      <c r="Q22" s="10"/>
      <c r="R22" s="16">
        <f>+Bogf.!AG68</f>
        <v>0</v>
      </c>
      <c r="S22" s="16"/>
      <c r="T22" s="16">
        <v>0</v>
      </c>
      <c r="U22" s="16"/>
      <c r="V22" s="16">
        <v>0</v>
      </c>
      <c r="W22" s="16"/>
      <c r="X22" s="16"/>
      <c r="Y22" s="10"/>
      <c r="Z22" s="10"/>
    </row>
    <row r="23" spans="1:26" ht="15.75" customHeight="1">
      <c r="A23" s="10"/>
      <c r="B23" s="10"/>
      <c r="C23" s="10" t="str">
        <f>+Bogf.!S69</f>
        <v>Holdudgifter (Fortæring)</v>
      </c>
      <c r="D23" s="16">
        <v>10110.85</v>
      </c>
      <c r="E23" s="9"/>
      <c r="F23" s="9"/>
      <c r="G23" s="9"/>
      <c r="H23" s="16">
        <f>+Bogf.!W69</f>
        <v>6685</v>
      </c>
      <c r="I23" s="16"/>
      <c r="J23" s="16">
        <v>11942</v>
      </c>
      <c r="K23" s="16"/>
      <c r="L23" s="16">
        <f>+Bogf.!AA69</f>
        <v>139</v>
      </c>
      <c r="M23" s="16"/>
      <c r="N23" s="16">
        <v>10110.85</v>
      </c>
      <c r="O23" s="9"/>
      <c r="P23" s="16">
        <v>7870</v>
      </c>
      <c r="Q23" s="10"/>
      <c r="R23" s="16">
        <f>+Bogf.!AG69</f>
        <v>1587.35</v>
      </c>
      <c r="S23" s="16"/>
      <c r="T23" s="16">
        <v>0</v>
      </c>
      <c r="U23" s="16"/>
      <c r="V23" s="16">
        <v>0</v>
      </c>
      <c r="W23" s="16"/>
      <c r="X23" s="16"/>
      <c r="Y23" s="10"/>
      <c r="Z23" s="10"/>
    </row>
    <row r="24" spans="1:26" ht="15.75" customHeight="1">
      <c r="A24" s="10"/>
      <c r="B24" s="10"/>
      <c r="C24" s="10" t="str">
        <f>+Bogf.!S70</f>
        <v>Hal-leje</v>
      </c>
      <c r="D24" s="16">
        <v>0</v>
      </c>
      <c r="E24" s="9"/>
      <c r="F24" s="9"/>
      <c r="G24" s="9"/>
      <c r="H24" s="16">
        <f>+Bogf.!W70</f>
        <v>0</v>
      </c>
      <c r="I24" s="16"/>
      <c r="J24" s="16">
        <v>600</v>
      </c>
      <c r="K24" s="16"/>
      <c r="L24" s="16">
        <f>+Bogf.!AA70</f>
        <v>1210</v>
      </c>
      <c r="M24" s="16"/>
      <c r="N24" s="16">
        <v>0</v>
      </c>
      <c r="O24" s="9"/>
      <c r="P24" s="16">
        <v>0</v>
      </c>
      <c r="Q24" s="10"/>
      <c r="R24" s="16">
        <f>+Bogf.!AG70</f>
        <v>0</v>
      </c>
      <c r="S24" s="16"/>
      <c r="T24" s="16">
        <v>0</v>
      </c>
      <c r="U24" s="16"/>
      <c r="V24" s="16">
        <v>0</v>
      </c>
      <c r="W24" s="16"/>
      <c r="X24" s="16"/>
      <c r="Y24" s="10"/>
      <c r="Z24" s="10"/>
    </row>
    <row r="25" spans="1:26" ht="15.75" customHeight="1">
      <c r="A25" s="10"/>
      <c r="B25" s="10"/>
      <c r="C25" s="10" t="str">
        <f>+Bogf.!S71</f>
        <v>Vedligeholdelse anlæg (lukning brønd)</v>
      </c>
      <c r="D25" s="16"/>
      <c r="E25" s="9"/>
      <c r="F25" s="9"/>
      <c r="G25" s="9"/>
      <c r="H25" s="16">
        <f>+Bogf.!W71</f>
        <v>0</v>
      </c>
      <c r="I25" s="16"/>
      <c r="J25" s="16">
        <v>20000</v>
      </c>
      <c r="K25" s="16"/>
      <c r="L25" s="16">
        <f>+Bogf.!AA71</f>
        <v>0</v>
      </c>
      <c r="M25" s="16"/>
      <c r="N25" s="16">
        <v>0</v>
      </c>
      <c r="O25" s="9"/>
      <c r="P25" s="16">
        <v>0</v>
      </c>
      <c r="Q25" s="10"/>
      <c r="R25" s="16"/>
      <c r="S25" s="16"/>
      <c r="T25" s="16"/>
      <c r="U25" s="16"/>
      <c r="V25" s="16"/>
      <c r="W25" s="16"/>
      <c r="X25" s="16"/>
      <c r="Y25" s="10"/>
      <c r="Z25" s="10"/>
    </row>
    <row r="26" spans="1:26" ht="15.75" customHeight="1">
      <c r="A26" s="10"/>
      <c r="B26" s="10"/>
      <c r="C26" s="10" t="str">
        <f>+Bogf.!S72</f>
        <v>Godtgørelse instruktører</v>
      </c>
      <c r="D26" s="16">
        <v>2900</v>
      </c>
      <c r="E26" s="9"/>
      <c r="F26" s="9"/>
      <c r="G26" s="9"/>
      <c r="H26" s="16">
        <f>+Bogf.!W72</f>
        <v>4500</v>
      </c>
      <c r="I26" s="16"/>
      <c r="J26" s="16">
        <v>4500</v>
      </c>
      <c r="K26" s="16"/>
      <c r="L26" s="16">
        <f>+Bogf.!AA72</f>
        <v>4500</v>
      </c>
      <c r="M26" s="16"/>
      <c r="N26" s="16">
        <v>2900</v>
      </c>
      <c r="O26" s="9"/>
      <c r="P26" s="16">
        <v>2900</v>
      </c>
      <c r="Q26" s="10"/>
      <c r="R26" s="16">
        <f>+Bogf.!AG72</f>
        <v>2900</v>
      </c>
      <c r="S26" s="16"/>
      <c r="T26" s="16">
        <v>1700</v>
      </c>
      <c r="U26" s="16"/>
      <c r="V26" s="16">
        <v>2700</v>
      </c>
      <c r="W26" s="16"/>
      <c r="X26" s="16">
        <v>5250</v>
      </c>
      <c r="Y26" s="10"/>
      <c r="Z26" s="10"/>
    </row>
    <row r="27" spans="1:26" ht="15.75" hidden="1" customHeight="1">
      <c r="A27" s="10"/>
      <c r="B27" s="10"/>
      <c r="C27" s="10" t="str">
        <f>+Bogf.!S73</f>
        <v>Kørselsgodtgørelse</v>
      </c>
      <c r="D27" s="16">
        <v>0</v>
      </c>
      <c r="E27" s="9"/>
      <c r="F27" s="9"/>
      <c r="G27" s="9"/>
      <c r="H27" s="16">
        <f>+Bogf.!W73</f>
        <v>0</v>
      </c>
      <c r="I27" s="16"/>
      <c r="J27" s="16">
        <v>0</v>
      </c>
      <c r="K27" s="16"/>
      <c r="L27" s="16">
        <f>+Bogf.!AA73</f>
        <v>0</v>
      </c>
      <c r="M27" s="16"/>
      <c r="N27" s="16">
        <v>0</v>
      </c>
      <c r="O27" s="9"/>
      <c r="P27" s="16">
        <v>0</v>
      </c>
      <c r="Q27" s="10"/>
      <c r="R27" s="16">
        <f>+Bogf.!AG73</f>
        <v>300</v>
      </c>
      <c r="S27" s="16"/>
      <c r="T27" s="16">
        <v>0</v>
      </c>
      <c r="U27" s="16"/>
      <c r="V27" s="16">
        <v>0</v>
      </c>
      <c r="W27" s="16"/>
      <c r="X27" s="16"/>
      <c r="Y27" s="10"/>
      <c r="Z27" s="10"/>
    </row>
    <row r="28" spans="1:26" ht="15.75" customHeight="1">
      <c r="A28" s="10"/>
      <c r="B28" s="10"/>
      <c r="C28" s="10" t="str">
        <f>+Bogf.!S74</f>
        <v>Annoncer, hjemmesider, program</v>
      </c>
      <c r="D28" s="16">
        <v>14402.5</v>
      </c>
      <c r="E28" s="9"/>
      <c r="F28" s="9"/>
      <c r="G28" s="9"/>
      <c r="H28" s="16">
        <f>+Bogf.!W74</f>
        <v>4826.25</v>
      </c>
      <c r="I28" s="16"/>
      <c r="J28" s="16">
        <v>22737.5</v>
      </c>
      <c r="K28" s="16"/>
      <c r="L28" s="16">
        <f>+Bogf.!AA74</f>
        <v>14601.25</v>
      </c>
      <c r="M28" s="16"/>
      <c r="N28" s="16">
        <v>14402.5</v>
      </c>
      <c r="O28" s="9"/>
      <c r="P28" s="16">
        <v>16399.68</v>
      </c>
      <c r="Q28" s="10"/>
      <c r="R28" s="16">
        <f>+Bogf.!AG74</f>
        <v>38106.559999999998</v>
      </c>
      <c r="S28" s="16"/>
      <c r="T28" s="16">
        <v>13604.63</v>
      </c>
      <c r="U28" s="16"/>
      <c r="V28" s="16">
        <v>10458.56</v>
      </c>
      <c r="W28" s="16"/>
      <c r="X28" s="16">
        <v>22174</v>
      </c>
      <c r="Y28" s="10"/>
      <c r="Z28" s="10"/>
    </row>
    <row r="29" spans="1:26" ht="15.75" customHeight="1">
      <c r="A29" s="10"/>
      <c r="B29" s="10"/>
      <c r="C29" s="10" t="str">
        <f>+Bogf.!S75</f>
        <v>Jubilæer og lign.</v>
      </c>
      <c r="D29" s="16">
        <v>80000</v>
      </c>
      <c r="E29" s="9"/>
      <c r="F29" s="9"/>
      <c r="G29" s="9"/>
      <c r="H29" s="16">
        <f>+Bogf.!W75</f>
        <v>0</v>
      </c>
      <c r="I29" s="16"/>
      <c r="J29" s="16">
        <v>0</v>
      </c>
      <c r="K29" s="16"/>
      <c r="L29" s="16">
        <f>+Bogf.!AA75</f>
        <v>83731.38</v>
      </c>
      <c r="M29" s="16"/>
      <c r="N29" s="16"/>
      <c r="O29" s="9"/>
      <c r="P29" s="16"/>
      <c r="Q29" s="10"/>
      <c r="R29" s="16"/>
      <c r="S29" s="16"/>
      <c r="T29" s="16"/>
      <c r="U29" s="16"/>
      <c r="V29" s="16"/>
      <c r="W29" s="16"/>
      <c r="X29" s="16"/>
      <c r="Y29" s="10"/>
      <c r="Z29" s="10"/>
    </row>
    <row r="30" spans="1:26" ht="15.75" customHeight="1">
      <c r="A30" s="10"/>
      <c r="B30" s="10"/>
      <c r="C30" s="10" t="str">
        <f>+Bogf.!S76</f>
        <v>Generalforsamling</v>
      </c>
      <c r="D30" s="16">
        <v>4668.93</v>
      </c>
      <c r="E30" s="9"/>
      <c r="F30" s="9"/>
      <c r="G30" s="9"/>
      <c r="H30" s="16">
        <f>+Bogf.!W76</f>
        <v>6491.85</v>
      </c>
      <c r="I30" s="16"/>
      <c r="J30" s="16">
        <v>6371.55</v>
      </c>
      <c r="K30" s="16"/>
      <c r="L30" s="16">
        <f>+Bogf.!AA76</f>
        <v>6715.3</v>
      </c>
      <c r="M30" s="16"/>
      <c r="N30" s="16">
        <v>4668.93</v>
      </c>
      <c r="O30" s="9"/>
      <c r="P30" s="16">
        <v>3255.55</v>
      </c>
      <c r="Q30" s="10"/>
      <c r="R30" s="16">
        <f>+Bogf.!AG76</f>
        <v>4605</v>
      </c>
      <c r="S30" s="16"/>
      <c r="T30" s="16">
        <v>248</v>
      </c>
      <c r="U30" s="16"/>
      <c r="V30" s="16">
        <v>0</v>
      </c>
      <c r="W30" s="16"/>
      <c r="X30" s="16"/>
      <c r="Y30" s="10"/>
      <c r="Z30" s="10"/>
    </row>
    <row r="31" spans="1:26" ht="15.75" customHeight="1">
      <c r="A31" s="10"/>
      <c r="B31" s="10"/>
      <c r="C31" s="10" t="str">
        <f>+Bogf.!S77</f>
        <v>Møder</v>
      </c>
      <c r="D31" s="16">
        <v>2553</v>
      </c>
      <c r="E31" s="9"/>
      <c r="F31" s="9"/>
      <c r="G31" s="9"/>
      <c r="H31" s="16">
        <f>+Bogf.!W77</f>
        <v>1441</v>
      </c>
      <c r="I31" s="16"/>
      <c r="J31" s="16">
        <v>4415</v>
      </c>
      <c r="K31" s="16"/>
      <c r="L31" s="16">
        <f>+Bogf.!AA77</f>
        <v>1910</v>
      </c>
      <c r="M31" s="16"/>
      <c r="N31" s="16">
        <v>2553</v>
      </c>
      <c r="O31" s="9"/>
      <c r="P31" s="16">
        <v>2026.22</v>
      </c>
      <c r="Q31" s="10"/>
      <c r="R31" s="16">
        <f>+Bogf.!AG77</f>
        <v>5763.41</v>
      </c>
      <c r="S31" s="16"/>
      <c r="T31" s="16">
        <v>5639</v>
      </c>
      <c r="U31" s="16"/>
      <c r="V31" s="16">
        <v>4475</v>
      </c>
      <c r="W31" s="16"/>
      <c r="X31" s="16">
        <f>5550+4224+1</f>
        <v>9775</v>
      </c>
      <c r="Y31" s="10"/>
      <c r="Z31" s="10"/>
    </row>
    <row r="32" spans="1:26" ht="15.75" customHeight="1">
      <c r="A32" s="10"/>
      <c r="B32" s="10"/>
      <c r="C32" s="10" t="str">
        <f>+Bogf.!S78</f>
        <v>Kontorartikler, kopier og porto</v>
      </c>
      <c r="D32" s="16">
        <v>2347.5</v>
      </c>
      <c r="E32" s="9"/>
      <c r="F32" s="9"/>
      <c r="G32" s="9"/>
      <c r="H32" s="16">
        <f>+Bogf.!W78</f>
        <v>150</v>
      </c>
      <c r="I32" s="16"/>
      <c r="J32" s="16">
        <v>534.35</v>
      </c>
      <c r="K32" s="16"/>
      <c r="L32" s="16">
        <f>+Bogf.!AA78</f>
        <v>2433.75</v>
      </c>
      <c r="M32" s="16"/>
      <c r="N32" s="16">
        <v>347.5</v>
      </c>
      <c r="O32" s="9"/>
      <c r="P32" s="16">
        <v>1467.9</v>
      </c>
      <c r="Q32" s="10"/>
      <c r="R32" s="16">
        <f>+Bogf.!AG78</f>
        <v>1165.05</v>
      </c>
      <c r="S32" s="16"/>
      <c r="T32" s="16">
        <v>551.44000000000005</v>
      </c>
      <c r="U32" s="16"/>
      <c r="V32" s="16">
        <v>2088.65</v>
      </c>
      <c r="W32" s="16"/>
      <c r="X32" s="16">
        <v>4090</v>
      </c>
      <c r="Y32" s="10"/>
      <c r="Z32" s="10"/>
    </row>
    <row r="33" spans="1:26" ht="15.75" hidden="1" customHeight="1">
      <c r="A33" s="10"/>
      <c r="B33" s="10"/>
      <c r="C33" s="10" t="str">
        <f>+Bogf.!S79</f>
        <v>Støtte Foreninger og andre formål</v>
      </c>
      <c r="D33" s="16">
        <v>1300</v>
      </c>
      <c r="E33" s="9"/>
      <c r="F33" s="9"/>
      <c r="G33" s="9"/>
      <c r="H33" s="16">
        <f>+Bogf.!W79</f>
        <v>0</v>
      </c>
      <c r="I33" s="16"/>
      <c r="J33" s="16">
        <v>0</v>
      </c>
      <c r="K33" s="16"/>
      <c r="L33" s="16">
        <f>+Bogf.!AA79</f>
        <v>0</v>
      </c>
      <c r="M33" s="16"/>
      <c r="N33" s="16">
        <v>1300</v>
      </c>
      <c r="O33" s="9"/>
      <c r="P33" s="16">
        <v>1200</v>
      </c>
      <c r="Q33" s="10"/>
      <c r="R33" s="16">
        <f>+Bogf.!AG79</f>
        <v>26300</v>
      </c>
      <c r="S33" s="16"/>
      <c r="T33" s="16">
        <v>15798</v>
      </c>
      <c r="U33" s="16"/>
      <c r="V33" s="16">
        <v>5000</v>
      </c>
      <c r="W33" s="16"/>
      <c r="X33" s="16">
        <v>5000</v>
      </c>
      <c r="Y33" s="10"/>
      <c r="Z33" s="10"/>
    </row>
    <row r="34" spans="1:26" ht="15.75" customHeight="1">
      <c r="A34" s="10"/>
      <c r="B34" s="10"/>
      <c r="C34" s="10" t="str">
        <f>+Bogf.!S80</f>
        <v>Kontingenter</v>
      </c>
      <c r="D34" s="16">
        <v>4020</v>
      </c>
      <c r="E34" s="9"/>
      <c r="F34" s="9"/>
      <c r="G34" s="9"/>
      <c r="H34" s="16">
        <f>+Bogf.!W80</f>
        <v>4270</v>
      </c>
      <c r="I34" s="16"/>
      <c r="J34" s="16">
        <v>4320</v>
      </c>
      <c r="K34" s="16"/>
      <c r="L34" s="16">
        <f>+Bogf.!AA80</f>
        <v>3830</v>
      </c>
      <c r="M34" s="16"/>
      <c r="N34" s="16">
        <v>4020</v>
      </c>
      <c r="O34" s="9"/>
      <c r="P34" s="16">
        <v>4360</v>
      </c>
      <c r="Q34" s="10"/>
      <c r="R34" s="16">
        <f>+Bogf.!AG80</f>
        <v>2660</v>
      </c>
      <c r="S34" s="16"/>
      <c r="T34" s="16">
        <v>3185</v>
      </c>
      <c r="U34" s="16"/>
      <c r="V34" s="16">
        <v>3085</v>
      </c>
      <c r="W34" s="16"/>
      <c r="X34" s="16">
        <v>7318</v>
      </c>
      <c r="Y34" s="10"/>
      <c r="Z34" s="10"/>
    </row>
    <row r="35" spans="1:26" ht="15.75" customHeight="1">
      <c r="A35" s="10"/>
      <c r="B35" s="10"/>
      <c r="C35" s="10" t="str">
        <f>+Bogf.!S81</f>
        <v>Forsikringer</v>
      </c>
      <c r="D35" s="16">
        <v>9755.4699999999993</v>
      </c>
      <c r="E35" s="9"/>
      <c r="F35" s="9"/>
      <c r="G35" s="9"/>
      <c r="H35" s="16">
        <f>+Bogf.!W81</f>
        <v>5141.84</v>
      </c>
      <c r="I35" s="16"/>
      <c r="J35" s="16">
        <v>5073.3100000000004</v>
      </c>
      <c r="K35" s="16"/>
      <c r="L35" s="16">
        <f>+Bogf.!AA81</f>
        <v>9899.84</v>
      </c>
      <c r="M35" s="16"/>
      <c r="N35" s="16">
        <v>9755.4699999999993</v>
      </c>
      <c r="O35" s="9"/>
      <c r="P35" s="16">
        <v>9578.35</v>
      </c>
      <c r="Q35" s="10"/>
      <c r="R35" s="16">
        <f>+Bogf.!AG81</f>
        <v>9372</v>
      </c>
      <c r="S35" s="16"/>
      <c r="T35" s="16">
        <v>8517.26</v>
      </c>
      <c r="U35" s="16"/>
      <c r="V35" s="16">
        <v>7379.5</v>
      </c>
      <c r="W35" s="16"/>
      <c r="X35" s="16">
        <f>12172-3500+1</f>
        <v>8673</v>
      </c>
      <c r="Y35" s="10"/>
      <c r="Z35" s="10"/>
    </row>
    <row r="36" spans="1:26" ht="15.75" customHeight="1">
      <c r="A36" s="10"/>
      <c r="B36" s="10"/>
      <c r="C36" s="10" t="str">
        <f>+Bogf.!S82</f>
        <v>Gaver, pokaler</v>
      </c>
      <c r="D36" s="16">
        <v>400</v>
      </c>
      <c r="E36" s="9"/>
      <c r="F36" s="9"/>
      <c r="G36" s="9"/>
      <c r="H36" s="16">
        <f>+Bogf.!W82</f>
        <v>1317.95</v>
      </c>
      <c r="I36" s="16"/>
      <c r="J36" s="16">
        <v>3321.5</v>
      </c>
      <c r="K36" s="16"/>
      <c r="L36" s="16">
        <f>+Bogf.!AA82</f>
        <v>714.85</v>
      </c>
      <c r="M36" s="16"/>
      <c r="N36" s="16">
        <v>400</v>
      </c>
      <c r="O36" s="9"/>
      <c r="P36" s="16">
        <v>2022</v>
      </c>
      <c r="Q36" s="10"/>
      <c r="R36" s="16">
        <f>+Bogf.!AG82</f>
        <v>862.67</v>
      </c>
      <c r="S36" s="16"/>
      <c r="T36" s="16">
        <v>439.95</v>
      </c>
      <c r="U36" s="16"/>
      <c r="V36" s="16">
        <v>725</v>
      </c>
      <c r="W36" s="16"/>
      <c r="X36" s="16">
        <v>1090</v>
      </c>
      <c r="Y36" s="10"/>
      <c r="Z36" s="10"/>
    </row>
    <row r="37" spans="1:26" ht="15.75" hidden="1" customHeight="1">
      <c r="A37" s="10"/>
      <c r="B37" s="10"/>
      <c r="C37" s="10" t="str">
        <f>+Bogf.!S83</f>
        <v>Diverse</v>
      </c>
      <c r="D37" s="16">
        <v>6478.7</v>
      </c>
      <c r="E37" s="9"/>
      <c r="F37" s="9"/>
      <c r="G37" s="9"/>
      <c r="H37" s="16">
        <f>+Bogf.!W83</f>
        <v>0</v>
      </c>
      <c r="I37" s="16"/>
      <c r="J37" s="16">
        <v>0</v>
      </c>
      <c r="K37" s="16"/>
      <c r="L37" s="16">
        <f>+Bogf.!AA83</f>
        <v>0</v>
      </c>
      <c r="M37" s="16"/>
      <c r="N37" s="16">
        <v>6478.7</v>
      </c>
      <c r="O37" s="9"/>
      <c r="P37" s="16">
        <v>478.5</v>
      </c>
      <c r="Q37" s="10"/>
      <c r="R37" s="16">
        <f>+Bogf.!AG83</f>
        <v>0</v>
      </c>
      <c r="S37" s="16"/>
      <c r="T37" s="16">
        <v>499.95</v>
      </c>
      <c r="U37" s="16"/>
      <c r="V37" s="16">
        <v>551.83000000000004</v>
      </c>
      <c r="W37" s="16"/>
      <c r="X37" s="16">
        <f>2500</f>
        <v>2500</v>
      </c>
      <c r="Y37" s="10"/>
      <c r="Z37" s="10"/>
    </row>
    <row r="38" spans="1:26" ht="15.75" customHeight="1">
      <c r="A38" s="10"/>
      <c r="B38" s="10"/>
      <c r="C38" s="10" t="str">
        <f>+Bogf.!S84</f>
        <v>Gebyr</v>
      </c>
      <c r="D38" s="16">
        <v>2086.66</v>
      </c>
      <c r="E38" s="9"/>
      <c r="F38" s="9"/>
      <c r="G38" s="9"/>
      <c r="H38" s="16">
        <f>+Bogf.!W84</f>
        <v>2377.25</v>
      </c>
      <c r="I38" s="16"/>
      <c r="J38" s="16">
        <v>2072.25</v>
      </c>
      <c r="K38" s="16"/>
      <c r="L38" s="16">
        <f>+Bogf.!AA84</f>
        <v>2149.91</v>
      </c>
      <c r="M38" s="16"/>
      <c r="N38" s="16">
        <v>2086.66</v>
      </c>
      <c r="O38" s="9"/>
      <c r="P38" s="16">
        <v>1600.83</v>
      </c>
      <c r="Q38" s="10"/>
      <c r="R38" s="16">
        <f>+Bogf.!AG84</f>
        <v>1591.86</v>
      </c>
      <c r="S38" s="16"/>
      <c r="T38" s="16">
        <v>2874.14</v>
      </c>
      <c r="U38" s="16"/>
      <c r="V38" s="16">
        <v>1316.23</v>
      </c>
      <c r="W38" s="16"/>
      <c r="X38" s="16">
        <v>0</v>
      </c>
      <c r="Y38" s="10"/>
      <c r="Z38" s="10"/>
    </row>
    <row r="39" spans="1:26" ht="15.75" hidden="1" customHeight="1">
      <c r="A39" s="10"/>
      <c r="B39" s="10"/>
      <c r="C39" s="10" t="str">
        <f>+Bogf.!S85</f>
        <v>Renteudgifter</v>
      </c>
      <c r="D39" s="16">
        <v>0</v>
      </c>
      <c r="E39" s="9"/>
      <c r="F39" s="9"/>
      <c r="G39" s="9"/>
      <c r="H39" s="16">
        <f>+Bogf.!W85</f>
        <v>0</v>
      </c>
      <c r="I39" s="16"/>
      <c r="J39" s="16">
        <v>0</v>
      </c>
      <c r="K39" s="16"/>
      <c r="L39" s="16">
        <f>+Bogf.!AA85</f>
        <v>0</v>
      </c>
      <c r="M39" s="16"/>
      <c r="N39" s="16">
        <v>0</v>
      </c>
      <c r="O39" s="9"/>
      <c r="P39" s="16">
        <v>18.670000000000002</v>
      </c>
      <c r="Q39" s="10"/>
      <c r="R39" s="16">
        <f>+Bogf.!AG85</f>
        <v>0</v>
      </c>
      <c r="S39" s="16"/>
      <c r="T39" s="16">
        <v>0</v>
      </c>
      <c r="U39" s="16"/>
      <c r="V39" s="16">
        <v>0</v>
      </c>
      <c r="W39" s="16"/>
      <c r="X39" s="16"/>
      <c r="Y39" s="10"/>
      <c r="Z39" s="10"/>
    </row>
    <row r="40" spans="1:26" ht="15.75" customHeight="1">
      <c r="A40" s="10"/>
      <c r="B40" s="10"/>
      <c r="C40" s="10" t="str">
        <f>+Bogf.!S86</f>
        <v>Kursreguleringer</v>
      </c>
      <c r="D40" s="16">
        <v>0</v>
      </c>
      <c r="E40" s="9"/>
      <c r="F40" s="9"/>
      <c r="G40" s="9"/>
      <c r="H40" s="16">
        <f>+Bogf.!W86</f>
        <v>69543.839999999997</v>
      </c>
      <c r="I40" s="16"/>
      <c r="J40" s="16">
        <v>7211.16</v>
      </c>
      <c r="K40" s="16"/>
      <c r="L40" s="16">
        <f>+Bogf.!AA86</f>
        <v>31405.119999999999</v>
      </c>
      <c r="M40" s="16"/>
      <c r="N40" s="16">
        <v>0</v>
      </c>
      <c r="O40" s="9"/>
      <c r="P40" s="16">
        <v>9915.06</v>
      </c>
      <c r="Q40" s="10"/>
      <c r="R40" s="16">
        <v>0</v>
      </c>
      <c r="S40" s="16"/>
      <c r="T40" s="16">
        <v>6557.22</v>
      </c>
      <c r="U40" s="16"/>
      <c r="V40" s="16">
        <v>23493.58</v>
      </c>
      <c r="W40" s="16"/>
      <c r="X40" s="16">
        <v>0</v>
      </c>
      <c r="Y40" s="10"/>
      <c r="Z40" s="10"/>
    </row>
    <row r="41" spans="1:26" ht="23.25" customHeight="1">
      <c r="A41" s="10"/>
      <c r="B41" s="10"/>
      <c r="C41" s="27" t="s">
        <v>33</v>
      </c>
      <c r="D41" s="26">
        <f>SUM(D19:D40)</f>
        <v>141445</v>
      </c>
      <c r="E41" s="9"/>
      <c r="F41" s="9"/>
      <c r="G41" s="9"/>
      <c r="H41" s="26">
        <f>SUM(H19:H40)</f>
        <v>106744.98</v>
      </c>
      <c r="I41" s="25"/>
      <c r="J41" s="26">
        <v>96458.22</v>
      </c>
      <c r="K41" s="25"/>
      <c r="L41" s="26">
        <f>SUM(L19:L40)</f>
        <v>168073.40000000002</v>
      </c>
      <c r="M41" s="25"/>
      <c r="N41" s="26">
        <v>59445</v>
      </c>
      <c r="O41" s="9"/>
      <c r="P41" s="26">
        <f>SUM(P19:P40)</f>
        <v>68415.760000000009</v>
      </c>
      <c r="Q41" s="27"/>
      <c r="R41" s="26">
        <f>SUM(R19:R40)</f>
        <v>95610.45</v>
      </c>
      <c r="S41" s="25"/>
      <c r="T41" s="26">
        <f>SUM(T19:T40)</f>
        <v>69253.989999999991</v>
      </c>
      <c r="U41" s="25"/>
      <c r="V41" s="26">
        <f>SUM(V19:V40)</f>
        <v>76543.350000000006</v>
      </c>
      <c r="W41" s="16"/>
      <c r="X41" s="26">
        <f>SUM(X19:X40)</f>
        <v>66620</v>
      </c>
      <c r="Y41" s="10"/>
      <c r="Z41" s="10"/>
    </row>
    <row r="42" spans="1:26" ht="14.25" customHeight="1">
      <c r="A42" s="10"/>
      <c r="B42" s="10"/>
      <c r="C42" s="27"/>
      <c r="D42" s="25"/>
      <c r="E42" s="9"/>
      <c r="F42" s="9"/>
      <c r="G42" s="9"/>
      <c r="H42" s="25"/>
      <c r="I42" s="25"/>
      <c r="J42" s="25"/>
      <c r="K42" s="25"/>
      <c r="L42" s="25"/>
      <c r="M42" s="25"/>
      <c r="N42" s="25"/>
      <c r="O42" s="9"/>
      <c r="P42" s="25"/>
      <c r="Q42" s="27"/>
      <c r="R42" s="25"/>
      <c r="S42" s="25"/>
      <c r="T42" s="25"/>
      <c r="U42" s="25"/>
      <c r="V42" s="25"/>
      <c r="W42" s="16"/>
      <c r="X42" s="25"/>
      <c r="Y42" s="10"/>
      <c r="Z42" s="10"/>
    </row>
    <row r="43" spans="1:26" ht="16.5" customHeight="1">
      <c r="A43" s="27"/>
      <c r="B43" s="27"/>
      <c r="C43" s="27" t="s">
        <v>62</v>
      </c>
      <c r="D43" s="28">
        <f>+D17-D41</f>
        <v>-104954.61</v>
      </c>
      <c r="E43" s="27"/>
      <c r="F43" s="27"/>
      <c r="G43" s="27"/>
      <c r="H43" s="28">
        <f>+H17-H41</f>
        <v>41719.819999999992</v>
      </c>
      <c r="I43" s="25"/>
      <c r="J43" s="28">
        <v>-29404.600000000006</v>
      </c>
      <c r="K43" s="25"/>
      <c r="L43" s="28">
        <f>+L17-L41</f>
        <v>-32063.400000000023</v>
      </c>
      <c r="M43" s="25"/>
      <c r="N43" s="28">
        <v>8141.3399999999965</v>
      </c>
      <c r="O43" s="27"/>
      <c r="P43" s="28">
        <f>+P17-P41</f>
        <v>41889.119999999995</v>
      </c>
      <c r="Q43" s="27"/>
      <c r="R43" s="28">
        <f>+R17-R41</f>
        <v>69876.990000000005</v>
      </c>
      <c r="S43" s="25"/>
      <c r="T43" s="28">
        <f>+T17-T41</f>
        <v>-1970.1999999999825</v>
      </c>
      <c r="U43" s="25"/>
      <c r="V43" s="28">
        <f>+V17-V41</f>
        <v>14326.659999999989</v>
      </c>
      <c r="W43" s="25"/>
      <c r="X43" s="28">
        <f>+X17-X41</f>
        <v>697</v>
      </c>
      <c r="Y43" s="27"/>
      <c r="Z43" s="27"/>
    </row>
    <row r="44" spans="1:26" ht="15.75" customHeight="1">
      <c r="A44" s="10"/>
      <c r="B44" s="10"/>
      <c r="C44" s="10"/>
      <c r="D44" s="16"/>
      <c r="E44" s="9"/>
      <c r="F44" s="9"/>
      <c r="G44" s="9"/>
      <c r="H44" s="16"/>
      <c r="I44" s="16"/>
      <c r="J44" s="16"/>
      <c r="K44" s="16"/>
      <c r="L44" s="16"/>
      <c r="M44" s="16"/>
      <c r="N44" s="16"/>
      <c r="O44" s="9"/>
      <c r="P44" s="16"/>
      <c r="Q44" s="10"/>
      <c r="R44" s="16"/>
      <c r="S44" s="16"/>
      <c r="T44" s="16"/>
      <c r="U44" s="16"/>
      <c r="V44" s="16"/>
      <c r="W44" s="16"/>
      <c r="X44" s="16"/>
      <c r="Y44" s="10"/>
      <c r="Z44" s="10"/>
    </row>
    <row r="45" spans="1:26" ht="20.25" customHeight="1">
      <c r="A45" s="10">
        <f>+A5+1</f>
        <v>2</v>
      </c>
      <c r="B45" s="10"/>
      <c r="C45" s="27" t="s">
        <v>63</v>
      </c>
      <c r="D45" s="16"/>
      <c r="E45" s="9"/>
      <c r="F45" s="9"/>
      <c r="G45" s="9"/>
      <c r="H45" s="16"/>
      <c r="I45" s="16"/>
      <c r="J45" s="16"/>
      <c r="K45" s="16"/>
      <c r="L45" s="16"/>
      <c r="M45" s="16"/>
      <c r="N45" s="16"/>
      <c r="O45" s="9"/>
      <c r="P45" s="25"/>
      <c r="Q45" s="27"/>
      <c r="R45" s="16"/>
      <c r="S45" s="16"/>
      <c r="T45" s="16"/>
      <c r="U45" s="16"/>
      <c r="V45" s="16"/>
      <c r="W45" s="16"/>
      <c r="X45" s="16"/>
      <c r="Y45" s="10"/>
      <c r="Z45" s="10"/>
    </row>
    <row r="46" spans="1:26" ht="20.25" customHeight="1">
      <c r="A46" s="10"/>
      <c r="B46" s="10"/>
      <c r="C46" s="27" t="s">
        <v>8</v>
      </c>
      <c r="D46" s="16"/>
      <c r="E46" s="9"/>
      <c r="F46" s="9"/>
      <c r="G46" s="9"/>
      <c r="H46" s="16"/>
      <c r="I46" s="16"/>
      <c r="J46" s="16"/>
      <c r="K46" s="16"/>
      <c r="L46" s="16"/>
      <c r="M46" s="16"/>
      <c r="N46" s="16"/>
      <c r="O46" s="9"/>
      <c r="P46" s="25"/>
      <c r="Q46" s="27"/>
      <c r="R46" s="16"/>
      <c r="S46" s="16"/>
      <c r="T46" s="16"/>
      <c r="U46" s="16"/>
      <c r="V46" s="16"/>
      <c r="W46" s="16"/>
      <c r="X46" s="16"/>
      <c r="Y46" s="10"/>
      <c r="Z46" s="10"/>
    </row>
    <row r="47" spans="1:26" ht="15.75" customHeight="1">
      <c r="A47" s="10"/>
      <c r="B47" s="10"/>
      <c r="C47" s="10" t="str">
        <f>+Bogf.!S91</f>
        <v>Kontingenter - Spinning</v>
      </c>
      <c r="D47" s="16">
        <v>7200</v>
      </c>
      <c r="E47" s="9"/>
      <c r="F47" s="9"/>
      <c r="G47" s="9"/>
      <c r="H47" s="16">
        <f>-Bogf.!W91</f>
        <v>200</v>
      </c>
      <c r="I47" s="16"/>
      <c r="J47" s="16">
        <v>300</v>
      </c>
      <c r="K47" s="16"/>
      <c r="L47" s="16">
        <f>-Bogf.!AA91</f>
        <v>2000</v>
      </c>
      <c r="M47" s="16"/>
      <c r="N47" s="16">
        <v>6080</v>
      </c>
      <c r="O47" s="9"/>
      <c r="P47" s="16">
        <v>3350</v>
      </c>
      <c r="Q47" s="10"/>
      <c r="R47" s="16">
        <f>-Bogf.!AG91</f>
        <v>0</v>
      </c>
      <c r="S47" s="16"/>
      <c r="T47" s="16">
        <v>90</v>
      </c>
      <c r="U47" s="16"/>
      <c r="V47" s="16">
        <v>4480</v>
      </c>
      <c r="W47" s="16"/>
      <c r="X47" s="16">
        <v>0</v>
      </c>
      <c r="Y47" s="10"/>
      <c r="Z47" s="10"/>
    </row>
    <row r="48" spans="1:26" ht="15.75" customHeight="1">
      <c r="A48" s="10"/>
      <c r="B48" s="10"/>
      <c r="C48" s="10" t="str">
        <f>+Bogf.!S92</f>
        <v>Kontingenter - motionscenter</v>
      </c>
      <c r="D48" s="16">
        <v>90500</v>
      </c>
      <c r="E48" s="9"/>
      <c r="F48" s="9"/>
      <c r="G48" s="9"/>
      <c r="H48" s="16">
        <f>-Bogf.!W92</f>
        <v>112262</v>
      </c>
      <c r="I48" s="16"/>
      <c r="J48" s="16">
        <v>121318.5</v>
      </c>
      <c r="K48" s="16"/>
      <c r="L48" s="16">
        <f>-Bogf.!AA92</f>
        <v>100499</v>
      </c>
      <c r="M48" s="16"/>
      <c r="N48" s="16">
        <v>81020</v>
      </c>
      <c r="O48" s="9"/>
      <c r="P48" s="16">
        <v>78530.5</v>
      </c>
      <c r="Q48" s="10"/>
      <c r="R48" s="16">
        <f>-Bogf.!AG92</f>
        <v>91670</v>
      </c>
      <c r="S48" s="16"/>
      <c r="T48" s="16">
        <v>106121.5</v>
      </c>
      <c r="U48" s="16"/>
      <c r="V48" s="16">
        <v>104990</v>
      </c>
      <c r="W48" s="16"/>
      <c r="X48" s="16">
        <v>117059</v>
      </c>
      <c r="Y48" s="10"/>
      <c r="Z48" s="10"/>
    </row>
    <row r="49" spans="1:26" ht="15.75" customHeight="1">
      <c r="A49" s="10"/>
      <c r="B49" s="10"/>
      <c r="C49" s="10" t="str">
        <f>+Bogf.!S93</f>
        <v>Medlemstilskud kommune</v>
      </c>
      <c r="D49" s="16">
        <v>2722</v>
      </c>
      <c r="E49" s="9"/>
      <c r="F49" s="9"/>
      <c r="G49" s="9"/>
      <c r="H49" s="16">
        <f>-Bogf.!W93</f>
        <v>4889</v>
      </c>
      <c r="I49" s="16"/>
      <c r="J49" s="16">
        <v>4176</v>
      </c>
      <c r="K49" s="16"/>
      <c r="L49" s="16">
        <f>-Bogf.!AA93</f>
        <v>2694</v>
      </c>
      <c r="M49" s="16"/>
      <c r="N49" s="16">
        <v>2722</v>
      </c>
      <c r="O49" s="9"/>
      <c r="P49" s="16">
        <v>3939</v>
      </c>
      <c r="Q49" s="10"/>
      <c r="R49" s="16">
        <f>-Bogf.!AG93</f>
        <v>6010</v>
      </c>
      <c r="S49" s="16"/>
      <c r="T49" s="16">
        <v>4360</v>
      </c>
      <c r="U49" s="16"/>
      <c r="V49" s="16">
        <v>4596</v>
      </c>
      <c r="W49" s="16"/>
      <c r="X49" s="16">
        <v>0</v>
      </c>
      <c r="Y49" s="10"/>
      <c r="Z49" s="10"/>
    </row>
    <row r="50" spans="1:26" ht="15.75" customHeight="1">
      <c r="A50" s="10"/>
      <c r="B50" s="10"/>
      <c r="C50" s="10" t="str">
        <f>+Bogf.!S94</f>
        <v>Lokaletilskud Kommune</v>
      </c>
      <c r="D50" s="16"/>
      <c r="E50" s="9"/>
      <c r="F50" s="9"/>
      <c r="G50" s="9"/>
      <c r="H50" s="16">
        <f>-Bogf.!W94</f>
        <v>11824</v>
      </c>
      <c r="I50" s="16"/>
      <c r="J50" s="16">
        <v>20318</v>
      </c>
      <c r="K50" s="16"/>
      <c r="L50" s="16">
        <f>-Bogf.!AA94</f>
        <v>0</v>
      </c>
      <c r="M50" s="16"/>
      <c r="N50" s="16">
        <v>0</v>
      </c>
      <c r="O50" s="9"/>
      <c r="P50" s="16">
        <v>0</v>
      </c>
      <c r="Q50" s="10"/>
      <c r="R50" s="16"/>
      <c r="S50" s="16"/>
      <c r="T50" s="16"/>
      <c r="U50" s="16"/>
      <c r="V50" s="16"/>
      <c r="W50" s="16"/>
      <c r="X50" s="16"/>
      <c r="Y50" s="10"/>
      <c r="Z50" s="10"/>
    </row>
    <row r="51" spans="1:26" ht="15.75" hidden="1" customHeight="1">
      <c r="A51" s="10"/>
      <c r="B51" s="10"/>
      <c r="C51" s="10" t="str">
        <f>+Bogf.!S95</f>
        <v>Tilskud Egeskov Markedsforening</v>
      </c>
      <c r="D51" s="16">
        <v>0</v>
      </c>
      <c r="E51" s="9"/>
      <c r="F51" s="9"/>
      <c r="G51" s="9"/>
      <c r="H51" s="16">
        <f>-Bogf.!W95</f>
        <v>0</v>
      </c>
      <c r="I51" s="16"/>
      <c r="J51" s="16">
        <v>0</v>
      </c>
      <c r="K51" s="16"/>
      <c r="L51" s="16">
        <f>-Bogf.!AA95</f>
        <v>0</v>
      </c>
      <c r="M51" s="16"/>
      <c r="N51" s="16">
        <v>0</v>
      </c>
      <c r="O51" s="9"/>
      <c r="P51" s="16">
        <v>0</v>
      </c>
      <c r="Q51" s="10"/>
      <c r="R51" s="16">
        <f>-Bogf.!AG95</f>
        <v>0</v>
      </c>
      <c r="S51" s="16"/>
      <c r="T51" s="16">
        <v>0</v>
      </c>
      <c r="U51" s="16"/>
      <c r="V51" s="16">
        <v>0</v>
      </c>
      <c r="W51" s="16"/>
      <c r="X51" s="16"/>
      <c r="Y51" s="10"/>
      <c r="Z51" s="10"/>
    </row>
    <row r="52" spans="1:26" ht="15.75" customHeight="1">
      <c r="A52" s="10"/>
      <c r="B52" s="10"/>
      <c r="C52" s="10" t="str">
        <f>+Bogf.!S96</f>
        <v>Andre tilskud</v>
      </c>
      <c r="D52" s="16">
        <v>10663</v>
      </c>
      <c r="E52" s="9"/>
      <c r="F52" s="9"/>
      <c r="G52" s="9"/>
      <c r="H52" s="16">
        <f>-Bogf.!W96</f>
        <v>0</v>
      </c>
      <c r="I52" s="16"/>
      <c r="J52" s="16">
        <v>34000</v>
      </c>
      <c r="K52" s="16"/>
      <c r="L52" s="16">
        <f>-Bogf.!AA96</f>
        <v>11792</v>
      </c>
      <c r="M52" s="16"/>
      <c r="N52" s="16">
        <v>10663</v>
      </c>
      <c r="O52" s="9"/>
      <c r="P52" s="16">
        <v>10927</v>
      </c>
      <c r="Q52" s="10"/>
      <c r="R52" s="16">
        <f>-Bogf.!AG96</f>
        <v>0</v>
      </c>
      <c r="S52" s="16"/>
      <c r="T52" s="16">
        <v>4804</v>
      </c>
      <c r="U52" s="16"/>
      <c r="V52" s="16">
        <v>8200</v>
      </c>
      <c r="W52" s="16"/>
      <c r="X52" s="16">
        <v>0</v>
      </c>
      <c r="Y52" s="10"/>
      <c r="Z52" s="10"/>
    </row>
    <row r="53" spans="1:26" ht="15.75" customHeight="1">
      <c r="A53" s="10"/>
      <c r="B53" s="10"/>
      <c r="C53" s="10" t="str">
        <f>+Bogf.!S97</f>
        <v>Andre indtægter</v>
      </c>
      <c r="D53" s="16">
        <v>3201</v>
      </c>
      <c r="E53" s="9"/>
      <c r="F53" s="9"/>
      <c r="G53" s="9"/>
      <c r="H53" s="16">
        <f>-Bogf.!W97</f>
        <v>0</v>
      </c>
      <c r="I53" s="16"/>
      <c r="J53" s="16">
        <v>7400</v>
      </c>
      <c r="K53" s="16"/>
      <c r="L53" s="16">
        <f>-Bogf.!AA97</f>
        <v>23900</v>
      </c>
      <c r="M53" s="16"/>
      <c r="N53" s="16">
        <v>3201</v>
      </c>
      <c r="O53" s="9"/>
      <c r="P53" s="16">
        <v>4236</v>
      </c>
      <c r="Q53" s="10"/>
      <c r="R53" s="16">
        <f>-Bogf.!AG97</f>
        <v>7977.5</v>
      </c>
      <c r="S53" s="16"/>
      <c r="T53" s="16">
        <v>0</v>
      </c>
      <c r="U53" s="16"/>
      <c r="V53" s="16">
        <v>310</v>
      </c>
      <c r="W53" s="16"/>
      <c r="X53" s="16">
        <v>0</v>
      </c>
      <c r="Y53" s="10"/>
      <c r="Z53" s="10"/>
    </row>
    <row r="54" spans="1:26" ht="23.25" customHeight="1">
      <c r="A54" s="27"/>
      <c r="B54" s="27"/>
      <c r="C54" s="27" t="s">
        <v>17</v>
      </c>
      <c r="D54" s="26">
        <f>SUM(D47:D53)</f>
        <v>114286</v>
      </c>
      <c r="E54" s="27"/>
      <c r="F54" s="27"/>
      <c r="G54" s="27"/>
      <c r="H54" s="26">
        <f>SUM(H47:H53)</f>
        <v>129175</v>
      </c>
      <c r="I54" s="25"/>
      <c r="J54" s="26">
        <v>187512.5</v>
      </c>
      <c r="K54" s="25"/>
      <c r="L54" s="26">
        <f>SUM(L47:L53)</f>
        <v>140885</v>
      </c>
      <c r="M54" s="25"/>
      <c r="N54" s="26">
        <v>103686</v>
      </c>
      <c r="O54" s="27"/>
      <c r="P54" s="26">
        <f>SUM(P47:P53)</f>
        <v>100982.5</v>
      </c>
      <c r="Q54" s="27"/>
      <c r="R54" s="26">
        <f>SUM(R47:R53)</f>
        <v>105657.5</v>
      </c>
      <c r="S54" s="25"/>
      <c r="T54" s="26">
        <f>SUM(T47:T53)</f>
        <v>115375.5</v>
      </c>
      <c r="U54" s="25"/>
      <c r="V54" s="26">
        <f>SUM(V47:V53)</f>
        <v>122576</v>
      </c>
      <c r="W54" s="25"/>
      <c r="X54" s="26">
        <f>SUM(X47:X53)</f>
        <v>117059</v>
      </c>
      <c r="Y54" s="27"/>
      <c r="Z54" s="27"/>
    </row>
    <row r="55" spans="1:26" ht="25.5" customHeight="1">
      <c r="A55" s="10"/>
      <c r="B55" s="10"/>
      <c r="C55" s="27" t="s">
        <v>20</v>
      </c>
      <c r="D55" s="16"/>
      <c r="E55" s="9"/>
      <c r="F55" s="9"/>
      <c r="G55" s="9"/>
      <c r="H55" s="16"/>
      <c r="I55" s="16"/>
      <c r="J55" s="16"/>
      <c r="K55" s="16"/>
      <c r="L55" s="16"/>
      <c r="M55" s="16"/>
      <c r="N55" s="16"/>
      <c r="O55" s="9"/>
      <c r="P55" s="25"/>
      <c r="Q55" s="27"/>
      <c r="R55" s="16"/>
      <c r="S55" s="16"/>
      <c r="T55" s="16"/>
      <c r="U55" s="16"/>
      <c r="V55" s="16"/>
      <c r="W55" s="16"/>
      <c r="X55" s="16"/>
      <c r="Y55" s="10"/>
      <c r="Z55" s="10"/>
    </row>
    <row r="56" spans="1:26" ht="15.75" customHeight="1">
      <c r="A56" s="10"/>
      <c r="B56" s="10"/>
      <c r="C56" s="10" t="str">
        <f>+Bogf.!S100</f>
        <v>Materialekøb</v>
      </c>
      <c r="D56" s="16">
        <v>8400</v>
      </c>
      <c r="E56" s="9"/>
      <c r="F56" s="9"/>
      <c r="G56" s="9"/>
      <c r="H56" s="16">
        <f>+Bogf.!W100</f>
        <v>2467.5</v>
      </c>
      <c r="I56" s="16"/>
      <c r="J56" s="16">
        <v>12214.8</v>
      </c>
      <c r="K56" s="16"/>
      <c r="L56" s="16">
        <f>+Bogf.!AA100</f>
        <v>14114.71</v>
      </c>
      <c r="M56" s="16"/>
      <c r="N56" s="16">
        <v>16705.03</v>
      </c>
      <c r="O56" s="9"/>
      <c r="P56" s="16">
        <v>17167.21</v>
      </c>
      <c r="Q56" s="10"/>
      <c r="R56" s="16">
        <f>+Bogf.!AG100</f>
        <v>24357.9</v>
      </c>
      <c r="S56" s="16"/>
      <c r="T56" s="16">
        <f>1404.9+338</f>
        <v>1742.9</v>
      </c>
      <c r="U56" s="16"/>
      <c r="V56" s="16">
        <f>2877.86</f>
        <v>2877.86</v>
      </c>
      <c r="W56" s="16"/>
      <c r="X56" s="16">
        <v>13639</v>
      </c>
      <c r="Y56" s="10"/>
      <c r="Z56" s="10"/>
    </row>
    <row r="57" spans="1:26" ht="15.75" customHeight="1">
      <c r="A57" s="10"/>
      <c r="B57" s="10"/>
      <c r="C57" s="10" t="str">
        <f>+Bogf.!S101</f>
        <v>Kurser</v>
      </c>
      <c r="D57" s="16">
        <v>10000</v>
      </c>
      <c r="E57" s="9"/>
      <c r="F57" s="9"/>
      <c r="G57" s="9"/>
      <c r="H57" s="16">
        <f>+Bogf.!W101</f>
        <v>0</v>
      </c>
      <c r="I57" s="16"/>
      <c r="J57" s="16">
        <v>2175</v>
      </c>
      <c r="K57" s="16"/>
      <c r="L57" s="16">
        <f>+Bogf.!AA101</f>
        <v>225</v>
      </c>
      <c r="M57" s="16"/>
      <c r="N57" s="16">
        <v>975</v>
      </c>
      <c r="O57" s="9"/>
      <c r="P57" s="16">
        <v>21020</v>
      </c>
      <c r="Q57" s="10"/>
      <c r="R57" s="16">
        <f>+Bogf.!AG101</f>
        <v>1930</v>
      </c>
      <c r="S57" s="16"/>
      <c r="T57" s="16">
        <f>1712+300</f>
        <v>2012</v>
      </c>
      <c r="U57" s="16"/>
      <c r="V57" s="16">
        <f>9970</f>
        <v>9970</v>
      </c>
      <c r="W57" s="16"/>
      <c r="X57" s="16">
        <v>13025</v>
      </c>
      <c r="Y57" s="10"/>
      <c r="Z57" s="10"/>
    </row>
    <row r="58" spans="1:26" ht="15.75" hidden="1" customHeight="1">
      <c r="A58" s="10"/>
      <c r="B58" s="10"/>
      <c r="C58" s="10" t="str">
        <f>+Bogf.!S102</f>
        <v>Stævner/Turneringer</v>
      </c>
      <c r="D58" s="16">
        <v>200</v>
      </c>
      <c r="E58" s="9"/>
      <c r="F58" s="9"/>
      <c r="G58" s="9"/>
      <c r="H58" s="16">
        <f>+Bogf.!W102</f>
        <v>0</v>
      </c>
      <c r="I58" s="16"/>
      <c r="J58" s="16">
        <v>0</v>
      </c>
      <c r="K58" s="16"/>
      <c r="L58" s="16">
        <f>+Bogf.!AA102</f>
        <v>0</v>
      </c>
      <c r="M58" s="16"/>
      <c r="N58" s="16">
        <v>200</v>
      </c>
      <c r="O58" s="9"/>
      <c r="P58" s="16">
        <v>0</v>
      </c>
      <c r="Q58" s="10"/>
      <c r="R58" s="16">
        <f>+Bogf.!AG102</f>
        <v>0</v>
      </c>
      <c r="S58" s="16"/>
      <c r="T58" s="16">
        <v>0</v>
      </c>
      <c r="U58" s="16"/>
      <c r="V58" s="16">
        <v>0</v>
      </c>
      <c r="W58" s="16"/>
      <c r="X58" s="16"/>
      <c r="Y58" s="10"/>
      <c r="Z58" s="10"/>
    </row>
    <row r="59" spans="1:26" ht="15.75" hidden="1" customHeight="1">
      <c r="A59" s="10"/>
      <c r="B59" s="10"/>
      <c r="C59" s="10" t="str">
        <f>+Bogf.!S103</f>
        <v>Køb/leje dragter</v>
      </c>
      <c r="D59" s="16">
        <v>0</v>
      </c>
      <c r="E59" s="9"/>
      <c r="F59" s="9"/>
      <c r="G59" s="9"/>
      <c r="H59" s="16">
        <f>+Bogf.!W103</f>
        <v>0</v>
      </c>
      <c r="I59" s="16"/>
      <c r="J59" s="16">
        <v>0</v>
      </c>
      <c r="K59" s="16"/>
      <c r="L59" s="16">
        <f>+Bogf.!AA103</f>
        <v>0</v>
      </c>
      <c r="M59" s="16"/>
      <c r="N59" s="16">
        <v>0</v>
      </c>
      <c r="O59" s="9"/>
      <c r="P59" s="16">
        <v>0</v>
      </c>
      <c r="Q59" s="10"/>
      <c r="R59" s="16">
        <f>+Bogf.!AG103</f>
        <v>0</v>
      </c>
      <c r="S59" s="16"/>
      <c r="T59" s="16">
        <v>1400</v>
      </c>
      <c r="U59" s="16"/>
      <c r="V59" s="16">
        <v>0</v>
      </c>
      <c r="W59" s="16"/>
      <c r="X59" s="16"/>
      <c r="Y59" s="10"/>
      <c r="Z59" s="10"/>
    </row>
    <row r="60" spans="1:26" ht="15.75" customHeight="1">
      <c r="A60" s="10"/>
      <c r="B60" s="10"/>
      <c r="C60" s="10" t="str">
        <f>+Bogf.!S104</f>
        <v>Leje af hal</v>
      </c>
      <c r="D60" s="16">
        <v>60000</v>
      </c>
      <c r="E60" s="9"/>
      <c r="F60" s="9"/>
      <c r="G60" s="9"/>
      <c r="H60" s="16">
        <f>+Bogf.!W104</f>
        <v>0</v>
      </c>
      <c r="I60" s="16"/>
      <c r="J60" s="16">
        <v>0</v>
      </c>
      <c r="K60" s="16"/>
      <c r="L60" s="16">
        <f>+Bogf.!AA104</f>
        <v>44500</v>
      </c>
      <c r="M60" s="16"/>
      <c r="N60" s="16">
        <v>26000</v>
      </c>
      <c r="O60" s="9"/>
      <c r="P60" s="16">
        <v>27830</v>
      </c>
      <c r="Q60" s="10"/>
      <c r="R60" s="16">
        <f>+Bogf.!AG104</f>
        <v>24000</v>
      </c>
      <c r="S60" s="16"/>
      <c r="T60" s="16">
        <f>24000+2090</f>
        <v>26090</v>
      </c>
      <c r="U60" s="16"/>
      <c r="V60" s="16">
        <f>21000+3420</f>
        <v>24420</v>
      </c>
      <c r="W60" s="16"/>
      <c r="X60" s="16">
        <f>16500</f>
        <v>16500</v>
      </c>
      <c r="Y60" s="10"/>
      <c r="Z60" s="10"/>
    </row>
    <row r="61" spans="1:26" ht="15.75" hidden="1" customHeight="1">
      <c r="A61" s="10"/>
      <c r="B61" s="10"/>
      <c r="C61" s="10" t="str">
        <f>+Bogf.!S105</f>
        <v>Godtgørelse instruktører</v>
      </c>
      <c r="D61" s="16">
        <v>400</v>
      </c>
      <c r="E61" s="9"/>
      <c r="F61" s="9"/>
      <c r="G61" s="9"/>
      <c r="H61" s="16">
        <f>+Bogf.!W105</f>
        <v>0</v>
      </c>
      <c r="I61" s="16"/>
      <c r="J61" s="16">
        <v>0</v>
      </c>
      <c r="K61" s="16"/>
      <c r="L61" s="16">
        <f>+Bogf.!AA105</f>
        <v>0</v>
      </c>
      <c r="M61" s="16"/>
      <c r="N61" s="16">
        <v>400</v>
      </c>
      <c r="O61" s="9"/>
      <c r="P61" s="16">
        <v>1000</v>
      </c>
      <c r="Q61" s="10"/>
      <c r="R61" s="16">
        <f>+Bogf.!AG105</f>
        <v>1200</v>
      </c>
      <c r="S61" s="16"/>
      <c r="T61" s="16">
        <v>320</v>
      </c>
      <c r="U61" s="16"/>
      <c r="V61" s="16">
        <v>800</v>
      </c>
      <c r="W61" s="16"/>
      <c r="X61" s="16">
        <v>0</v>
      </c>
      <c r="Y61" s="10"/>
      <c r="Z61" s="10"/>
    </row>
    <row r="62" spans="1:26" ht="15.75" hidden="1" customHeight="1">
      <c r="A62" s="10"/>
      <c r="B62" s="10"/>
      <c r="C62" s="10" t="str">
        <f>+Bogf.!S106</f>
        <v>Kørselsgodtgørelse</v>
      </c>
      <c r="D62" s="16">
        <v>0</v>
      </c>
      <c r="E62" s="9"/>
      <c r="F62" s="9"/>
      <c r="G62" s="9"/>
      <c r="H62" s="16">
        <f>+Bogf.!W106</f>
        <v>0</v>
      </c>
      <c r="I62" s="16"/>
      <c r="J62" s="16">
        <v>0</v>
      </c>
      <c r="K62" s="16"/>
      <c r="L62" s="16">
        <f>+Bogf.!AA106</f>
        <v>0</v>
      </c>
      <c r="M62" s="16"/>
      <c r="N62" s="16">
        <v>0</v>
      </c>
      <c r="O62" s="9"/>
      <c r="P62" s="16">
        <v>0</v>
      </c>
      <c r="Q62" s="10"/>
      <c r="R62" s="16">
        <f>+Bogf.!AG106</f>
        <v>0</v>
      </c>
      <c r="S62" s="16"/>
      <c r="T62" s="16">
        <v>0</v>
      </c>
      <c r="U62" s="16"/>
      <c r="V62" s="16">
        <v>541</v>
      </c>
      <c r="W62" s="16"/>
      <c r="X62" s="16"/>
      <c r="Y62" s="10"/>
      <c r="Z62" s="10"/>
    </row>
    <row r="63" spans="1:26" ht="15.75" hidden="1" customHeight="1">
      <c r="A63" s="10"/>
      <c r="B63" s="10"/>
      <c r="C63" s="10" t="str">
        <f>+Bogf.!S107</f>
        <v>Annoncer, hjemmeside, program</v>
      </c>
      <c r="D63" s="16">
        <v>0</v>
      </c>
      <c r="E63" s="9"/>
      <c r="F63" s="9"/>
      <c r="G63" s="9"/>
      <c r="H63" s="16">
        <f>+Bogf.!W107</f>
        <v>0</v>
      </c>
      <c r="I63" s="16"/>
      <c r="J63" s="16">
        <v>0</v>
      </c>
      <c r="K63" s="16"/>
      <c r="L63" s="16">
        <f>+Bogf.!AA107</f>
        <v>0</v>
      </c>
      <c r="M63" s="16"/>
      <c r="N63" s="16">
        <v>0</v>
      </c>
      <c r="O63" s="9"/>
      <c r="P63" s="16">
        <v>0</v>
      </c>
      <c r="Q63" s="10"/>
      <c r="R63" s="16">
        <f>+Bogf.!AG107</f>
        <v>0</v>
      </c>
      <c r="S63" s="16"/>
      <c r="T63" s="16">
        <v>406.25</v>
      </c>
      <c r="U63" s="16"/>
      <c r="V63" s="16">
        <v>1361.56</v>
      </c>
      <c r="W63" s="16"/>
      <c r="X63" s="16">
        <v>0</v>
      </c>
      <c r="Y63" s="10"/>
      <c r="Z63" s="10"/>
    </row>
    <row r="64" spans="1:26" ht="15.75" customHeight="1">
      <c r="A64" s="10"/>
      <c r="B64" s="10"/>
      <c r="C64" s="10" t="str">
        <f>+Bogf.!S108</f>
        <v>Møder</v>
      </c>
      <c r="D64" s="16">
        <v>1000</v>
      </c>
      <c r="E64" s="9"/>
      <c r="F64" s="9"/>
      <c r="G64" s="9"/>
      <c r="H64" s="16">
        <f>+Bogf.!W108</f>
        <v>374</v>
      </c>
      <c r="I64" s="16"/>
      <c r="J64" s="16">
        <v>353</v>
      </c>
      <c r="K64" s="16"/>
      <c r="L64" s="16">
        <f>+Bogf.!AA108</f>
        <v>1520</v>
      </c>
      <c r="M64" s="16"/>
      <c r="N64" s="16">
        <v>581</v>
      </c>
      <c r="O64" s="9"/>
      <c r="P64" s="16">
        <v>128</v>
      </c>
      <c r="Q64" s="10"/>
      <c r="R64" s="16">
        <f>+Bogf.!AG108</f>
        <v>538</v>
      </c>
      <c r="S64" s="16"/>
      <c r="T64" s="16">
        <v>784</v>
      </c>
      <c r="U64" s="16"/>
      <c r="V64" s="16">
        <v>267</v>
      </c>
      <c r="W64" s="16"/>
      <c r="X64" s="16">
        <v>0</v>
      </c>
      <c r="Y64" s="10"/>
      <c r="Z64" s="10"/>
    </row>
    <row r="65" spans="1:26" ht="15.75" customHeight="1">
      <c r="A65" s="10"/>
      <c r="B65" s="10"/>
      <c r="C65" s="10" t="str">
        <f>+Bogf.!S109</f>
        <v>Kontorartikler, kopier og porto</v>
      </c>
      <c r="D65" s="16">
        <v>0</v>
      </c>
      <c r="E65" s="9"/>
      <c r="F65" s="9"/>
      <c r="G65" s="9"/>
      <c r="H65" s="16">
        <f>+Bogf.!W109</f>
        <v>0</v>
      </c>
      <c r="I65" s="16"/>
      <c r="J65" s="16">
        <v>50</v>
      </c>
      <c r="K65" s="16"/>
      <c r="L65" s="16">
        <f>+Bogf.!AA109</f>
        <v>0</v>
      </c>
      <c r="M65" s="16"/>
      <c r="N65" s="16">
        <v>0</v>
      </c>
      <c r="O65" s="9"/>
      <c r="P65" s="16">
        <v>0</v>
      </c>
      <c r="Q65" s="10"/>
      <c r="R65" s="16">
        <f>+Bogf.!AG109</f>
        <v>0</v>
      </c>
      <c r="S65" s="16"/>
      <c r="T65" s="16">
        <v>0</v>
      </c>
      <c r="U65" s="16"/>
      <c r="V65" s="16">
        <v>0</v>
      </c>
      <c r="W65" s="16"/>
      <c r="X65" s="16"/>
      <c r="Y65" s="10"/>
      <c r="Z65" s="10"/>
    </row>
    <row r="66" spans="1:26" ht="15.75" customHeight="1">
      <c r="A66" s="10"/>
      <c r="B66" s="10"/>
      <c r="C66" s="10" t="str">
        <f>+Bogf.!S110</f>
        <v>Koda afgift</v>
      </c>
      <c r="D66" s="16">
        <v>4000</v>
      </c>
      <c r="E66" s="9"/>
      <c r="F66" s="9"/>
      <c r="G66" s="9"/>
      <c r="H66" s="16">
        <f>+Bogf.!W110</f>
        <v>3978.52</v>
      </c>
      <c r="I66" s="16"/>
      <c r="J66" s="16">
        <v>3912.52</v>
      </c>
      <c r="K66" s="16"/>
      <c r="L66" s="16">
        <f>+Bogf.!AA110</f>
        <v>3864.18</v>
      </c>
      <c r="M66" s="16"/>
      <c r="N66" s="16">
        <v>3801</v>
      </c>
      <c r="O66" s="9"/>
      <c r="P66" s="16">
        <v>3766</v>
      </c>
      <c r="Q66" s="10"/>
      <c r="R66" s="16">
        <f>+Bogf.!AG110</f>
        <v>3734</v>
      </c>
      <c r="S66" s="16"/>
      <c r="T66" s="16">
        <v>3678</v>
      </c>
      <c r="U66" s="16"/>
      <c r="V66" s="16">
        <v>3622</v>
      </c>
      <c r="W66" s="16"/>
      <c r="X66" s="16">
        <v>0</v>
      </c>
      <c r="Y66" s="10"/>
      <c r="Z66" s="10"/>
    </row>
    <row r="67" spans="1:26" ht="15.75" hidden="1" customHeight="1">
      <c r="A67" s="10"/>
      <c r="B67" s="10"/>
      <c r="C67" s="10" t="str">
        <f>+Bogf.!S111</f>
        <v>Kontingenter</v>
      </c>
      <c r="D67" s="16">
        <v>0</v>
      </c>
      <c r="E67" s="9"/>
      <c r="F67" s="9"/>
      <c r="G67" s="9"/>
      <c r="H67" s="16">
        <f>+Bogf.!W111</f>
        <v>0</v>
      </c>
      <c r="I67" s="16"/>
      <c r="J67" s="16">
        <v>0</v>
      </c>
      <c r="K67" s="16"/>
      <c r="L67" s="16">
        <f>+Bogf.!AA111</f>
        <v>0</v>
      </c>
      <c r="M67" s="16"/>
      <c r="N67" s="16">
        <v>0</v>
      </c>
      <c r="O67" s="9"/>
      <c r="P67" s="16">
        <v>0</v>
      </c>
      <c r="Q67" s="10"/>
      <c r="R67" s="16">
        <f>+Bogf.!AG111</f>
        <v>0</v>
      </c>
      <c r="S67" s="16"/>
      <c r="T67" s="16">
        <v>0</v>
      </c>
      <c r="U67" s="16"/>
      <c r="V67" s="16">
        <v>0</v>
      </c>
      <c r="W67" s="16"/>
      <c r="X67" s="16"/>
      <c r="Y67" s="10"/>
      <c r="Z67" s="10"/>
    </row>
    <row r="68" spans="1:26" ht="15.75" hidden="1" customHeight="1">
      <c r="A68" s="10"/>
      <c r="B68" s="10"/>
      <c r="C68" s="10" t="str">
        <f>+Bogf.!S112</f>
        <v>Forsikringer</v>
      </c>
      <c r="D68" s="16">
        <v>0</v>
      </c>
      <c r="E68" s="9"/>
      <c r="F68" s="9"/>
      <c r="G68" s="9"/>
      <c r="H68" s="16">
        <f>+Bogf.!W112</f>
        <v>0</v>
      </c>
      <c r="I68" s="16"/>
      <c r="J68" s="16">
        <v>0</v>
      </c>
      <c r="K68" s="16"/>
      <c r="L68" s="16">
        <f>+Bogf.!AA112</f>
        <v>0</v>
      </c>
      <c r="M68" s="16"/>
      <c r="N68" s="16">
        <v>0</v>
      </c>
      <c r="O68" s="9"/>
      <c r="P68" s="16">
        <v>0</v>
      </c>
      <c r="Q68" s="10"/>
      <c r="R68" s="16">
        <f>+Bogf.!AG112</f>
        <v>0</v>
      </c>
      <c r="S68" s="16"/>
      <c r="T68" s="16">
        <v>0</v>
      </c>
      <c r="U68" s="16"/>
      <c r="V68" s="16">
        <v>0</v>
      </c>
      <c r="W68" s="16"/>
      <c r="X68" s="16"/>
      <c r="Y68" s="10"/>
      <c r="Z68" s="10"/>
    </row>
    <row r="69" spans="1:26" ht="15.75" hidden="1" customHeight="1">
      <c r="A69" s="10"/>
      <c r="B69" s="10"/>
      <c r="C69" s="10" t="str">
        <f>+Bogf.!S113</f>
        <v>Gaver, pokaler</v>
      </c>
      <c r="D69" s="16">
        <v>0</v>
      </c>
      <c r="E69" s="9"/>
      <c r="F69" s="9"/>
      <c r="G69" s="9"/>
      <c r="H69" s="16">
        <f>+Bogf.!W113</f>
        <v>0</v>
      </c>
      <c r="I69" s="16"/>
      <c r="J69" s="16">
        <v>0</v>
      </c>
      <c r="K69" s="16"/>
      <c r="L69" s="16">
        <f>+Bogf.!AA113</f>
        <v>0</v>
      </c>
      <c r="M69" s="16"/>
      <c r="N69" s="16">
        <v>0</v>
      </c>
      <c r="O69" s="9"/>
      <c r="P69" s="16">
        <v>0</v>
      </c>
      <c r="Q69" s="10"/>
      <c r="R69" s="16">
        <f>+Bogf.!AG113</f>
        <v>0</v>
      </c>
      <c r="S69" s="16"/>
      <c r="T69" s="16">
        <v>0</v>
      </c>
      <c r="U69" s="16"/>
      <c r="V69" s="16">
        <v>270</v>
      </c>
      <c r="W69" s="16"/>
      <c r="X69" s="16">
        <v>0</v>
      </c>
      <c r="Y69" s="10"/>
      <c r="Z69" s="10"/>
    </row>
    <row r="70" spans="1:26" ht="15.75" customHeight="1">
      <c r="A70" s="10"/>
      <c r="B70" s="10"/>
      <c r="C70" s="10" t="str">
        <f>+Bogf.!S114</f>
        <v>Vedligeholdelse lokale (væg)</v>
      </c>
      <c r="D70" s="16">
        <v>209.5</v>
      </c>
      <c r="E70" s="9"/>
      <c r="F70" s="9"/>
      <c r="G70" s="9"/>
      <c r="H70" s="16">
        <f>+Bogf.!W114</f>
        <v>9330.1</v>
      </c>
      <c r="I70" s="16"/>
      <c r="J70" s="16">
        <v>40491</v>
      </c>
      <c r="K70" s="16"/>
      <c r="L70" s="10">
        <v>0</v>
      </c>
      <c r="M70" s="10"/>
      <c r="N70" s="10">
        <v>0</v>
      </c>
      <c r="O70" s="9"/>
      <c r="P70" s="16">
        <v>1250</v>
      </c>
      <c r="Q70" s="10"/>
      <c r="R70" s="16">
        <f>+Bogf.!AG116</f>
        <v>0</v>
      </c>
      <c r="S70" s="16"/>
      <c r="T70" s="16">
        <f>70+426</f>
        <v>496</v>
      </c>
      <c r="U70" s="16"/>
      <c r="V70" s="16">
        <f>956.65</f>
        <v>956.65</v>
      </c>
      <c r="W70" s="16"/>
      <c r="X70" s="16">
        <v>1411</v>
      </c>
      <c r="Y70" s="10"/>
      <c r="Z70" s="10"/>
    </row>
    <row r="71" spans="1:26" ht="15.75" customHeight="1">
      <c r="A71" s="10"/>
      <c r="B71" s="10"/>
      <c r="C71" s="10" t="str">
        <f>+Bogf.!S115</f>
        <v>Lokaleudgifter (Tilskudsberettiget FMK)</v>
      </c>
      <c r="D71" s="16"/>
      <c r="E71" s="9"/>
      <c r="F71" s="9"/>
      <c r="G71" s="9"/>
      <c r="H71" s="16">
        <f>+Bogf.!W115</f>
        <v>52500</v>
      </c>
      <c r="I71" s="16"/>
      <c r="J71" s="16">
        <v>50000</v>
      </c>
      <c r="K71" s="16"/>
      <c r="L71" s="16">
        <f>+Bogf.!AA115</f>
        <v>0</v>
      </c>
      <c r="M71" s="16"/>
      <c r="N71" s="16">
        <v>0</v>
      </c>
      <c r="O71" s="9"/>
      <c r="P71" s="16">
        <v>0</v>
      </c>
      <c r="Q71" s="10"/>
      <c r="R71" s="16"/>
      <c r="S71" s="16"/>
      <c r="T71" s="16"/>
      <c r="U71" s="16"/>
      <c r="V71" s="16"/>
      <c r="W71" s="16"/>
      <c r="X71" s="16"/>
      <c r="Y71" s="10"/>
      <c r="Z71" s="10"/>
    </row>
    <row r="72" spans="1:26" ht="15.75" customHeight="1">
      <c r="A72" s="10"/>
      <c r="B72" s="10"/>
      <c r="C72" s="10" t="str">
        <f>+Bogf.!S116</f>
        <v>Diverse</v>
      </c>
      <c r="D72" s="16"/>
      <c r="E72" s="9"/>
      <c r="F72" s="9"/>
      <c r="G72" s="9"/>
      <c r="H72" s="16">
        <v>0</v>
      </c>
      <c r="I72" s="16"/>
      <c r="J72" s="16">
        <v>0</v>
      </c>
      <c r="K72" s="16"/>
      <c r="L72" s="16">
        <f>+Bogf.!AA116</f>
        <v>500</v>
      </c>
      <c r="M72" s="16"/>
      <c r="N72" s="16">
        <v>209.5</v>
      </c>
      <c r="O72" s="9"/>
      <c r="P72" s="10"/>
      <c r="Q72" s="10"/>
      <c r="R72" s="16"/>
      <c r="S72" s="16"/>
      <c r="T72" s="16"/>
      <c r="U72" s="16"/>
      <c r="V72" s="16"/>
      <c r="W72" s="16"/>
      <c r="X72" s="16"/>
      <c r="Y72" s="10"/>
      <c r="Z72" s="10"/>
    </row>
    <row r="73" spans="1:26" ht="15.75" customHeight="1">
      <c r="A73" s="10"/>
      <c r="B73" s="10"/>
      <c r="C73" s="10" t="str">
        <f>+Bogf.!S117</f>
        <v>Afskrivninger</v>
      </c>
      <c r="D73" s="16">
        <v>48580.5</v>
      </c>
      <c r="E73" s="9"/>
      <c r="F73" s="9"/>
      <c r="G73" s="9"/>
      <c r="H73" s="16">
        <f>+Bogf.!W117</f>
        <v>22041</v>
      </c>
      <c r="I73" s="16"/>
      <c r="J73" s="16">
        <v>22831</v>
      </c>
      <c r="K73" s="16"/>
      <c r="L73" s="16">
        <f>+Bogf.!AA117</f>
        <v>38202</v>
      </c>
      <c r="M73" s="16"/>
      <c r="N73" s="16">
        <v>23379</v>
      </c>
      <c r="O73" s="9"/>
      <c r="P73" s="16">
        <v>30583</v>
      </c>
      <c r="Q73" s="10"/>
      <c r="R73" s="16">
        <f>+Bogf.!AG117</f>
        <v>64677</v>
      </c>
      <c r="S73" s="16"/>
      <c r="T73" s="16">
        <f>34986+11431</f>
        <v>46417</v>
      </c>
      <c r="U73" s="16"/>
      <c r="V73" s="16">
        <f>34985+11431</f>
        <v>46416</v>
      </c>
      <c r="W73" s="16"/>
      <c r="X73" s="16">
        <f>33710</f>
        <v>33710</v>
      </c>
      <c r="Y73" s="10"/>
      <c r="Z73" s="10"/>
    </row>
    <row r="74" spans="1:26" ht="18.75" customHeight="1">
      <c r="A74" s="27"/>
      <c r="B74" s="27"/>
      <c r="C74" s="27" t="s">
        <v>33</v>
      </c>
      <c r="D74" s="26">
        <f>SUM(D56:D73)</f>
        <v>132790</v>
      </c>
      <c r="E74" s="27"/>
      <c r="F74" s="27"/>
      <c r="G74" s="27"/>
      <c r="H74" s="26">
        <f>SUM(H56:H73)</f>
        <v>90691.12</v>
      </c>
      <c r="I74" s="25"/>
      <c r="J74" s="26">
        <v>132027.32</v>
      </c>
      <c r="K74" s="25"/>
      <c r="L74" s="26">
        <f>SUM(L56:L73)</f>
        <v>102925.89</v>
      </c>
      <c r="M74" s="25"/>
      <c r="N74" s="26">
        <v>72250.53</v>
      </c>
      <c r="O74" s="27"/>
      <c r="P74" s="26">
        <f>SUM(P56:P73)</f>
        <v>102744.20999999999</v>
      </c>
      <c r="Q74" s="27"/>
      <c r="R74" s="26">
        <f>SUM(R56:R73)</f>
        <v>120436.9</v>
      </c>
      <c r="S74" s="25"/>
      <c r="T74" s="26">
        <f>SUM(T56:T73)</f>
        <v>83346.149999999994</v>
      </c>
      <c r="U74" s="25"/>
      <c r="V74" s="26">
        <f>SUM(V56:V73)</f>
        <v>91502.07</v>
      </c>
      <c r="W74" s="25"/>
      <c r="X74" s="26">
        <f>SUM(X56:X73)</f>
        <v>78285</v>
      </c>
      <c r="Y74" s="27"/>
      <c r="Z74" s="27"/>
    </row>
    <row r="75" spans="1:26" ht="15.75" customHeight="1">
      <c r="A75" s="10"/>
      <c r="B75" s="10"/>
      <c r="C75" s="10"/>
      <c r="D75" s="16"/>
      <c r="E75" s="9"/>
      <c r="F75" s="9"/>
      <c r="G75" s="9"/>
      <c r="H75" s="16"/>
      <c r="I75" s="16"/>
      <c r="J75" s="16"/>
      <c r="K75" s="16"/>
      <c r="L75" s="16"/>
      <c r="M75" s="16"/>
      <c r="N75" s="16"/>
      <c r="O75" s="9"/>
      <c r="P75" s="16"/>
      <c r="Q75" s="10"/>
      <c r="R75" s="16"/>
      <c r="S75" s="16"/>
      <c r="T75" s="16"/>
      <c r="U75" s="16"/>
      <c r="V75" s="16"/>
      <c r="W75" s="16"/>
      <c r="X75" s="16"/>
      <c r="Y75" s="10"/>
      <c r="Z75" s="10"/>
    </row>
    <row r="76" spans="1:26" ht="15.75" customHeight="1">
      <c r="A76" s="27"/>
      <c r="B76" s="27"/>
      <c r="C76" s="27" t="s">
        <v>62</v>
      </c>
      <c r="D76" s="28">
        <f>+D54-D74</f>
        <v>-18504</v>
      </c>
      <c r="E76" s="27"/>
      <c r="F76" s="27"/>
      <c r="G76" s="27"/>
      <c r="H76" s="28">
        <f>+H54-H74</f>
        <v>38483.880000000005</v>
      </c>
      <c r="I76" s="25"/>
      <c r="J76" s="28">
        <v>55485.179999999993</v>
      </c>
      <c r="K76" s="25"/>
      <c r="L76" s="28">
        <f>+L54-L74</f>
        <v>37959.11</v>
      </c>
      <c r="M76" s="25"/>
      <c r="N76" s="28">
        <v>31435.47</v>
      </c>
      <c r="O76" s="27"/>
      <c r="P76" s="28">
        <f>+P54-P74</f>
        <v>-1761.7099999999919</v>
      </c>
      <c r="Q76" s="27"/>
      <c r="R76" s="28">
        <f>+R54-R74</f>
        <v>-14779.399999999994</v>
      </c>
      <c r="S76" s="25"/>
      <c r="T76" s="28">
        <f>+T54-T74</f>
        <v>32029.350000000006</v>
      </c>
      <c r="U76" s="25"/>
      <c r="V76" s="28">
        <f>+V54-V74</f>
        <v>31073.929999999993</v>
      </c>
      <c r="W76" s="25"/>
      <c r="X76" s="28">
        <f>+X54-X74</f>
        <v>38774</v>
      </c>
      <c r="Y76" s="27"/>
      <c r="Z76" s="27"/>
    </row>
    <row r="77" spans="1:26" ht="15.75" customHeight="1">
      <c r="A77" s="10"/>
      <c r="B77" s="10"/>
      <c r="C77" s="10"/>
      <c r="D77" s="16"/>
      <c r="E77" s="9"/>
      <c r="F77" s="9"/>
      <c r="G77" s="9"/>
      <c r="H77" s="16"/>
      <c r="I77" s="16"/>
      <c r="J77" s="16"/>
      <c r="K77" s="16"/>
      <c r="L77" s="16"/>
      <c r="M77" s="16"/>
      <c r="N77" s="16"/>
      <c r="O77" s="9"/>
      <c r="P77" s="16"/>
      <c r="Q77" s="10"/>
      <c r="R77" s="16"/>
      <c r="S77" s="16"/>
      <c r="T77" s="16"/>
      <c r="U77" s="16"/>
      <c r="V77" s="16"/>
      <c r="W77" s="16"/>
      <c r="X77" s="16"/>
      <c r="Y77" s="10"/>
      <c r="Z77" s="10"/>
    </row>
    <row r="78" spans="1:26" ht="15.75" customHeight="1">
      <c r="A78" s="10">
        <f>+A45+1</f>
        <v>3</v>
      </c>
      <c r="B78" s="10"/>
      <c r="C78" s="27" t="s">
        <v>64</v>
      </c>
      <c r="D78" s="16"/>
      <c r="E78" s="9"/>
      <c r="F78" s="9"/>
      <c r="G78" s="9"/>
      <c r="H78" s="16"/>
      <c r="I78" s="16"/>
      <c r="J78" s="16"/>
      <c r="K78" s="16"/>
      <c r="L78" s="16"/>
      <c r="M78" s="16"/>
      <c r="N78" s="16"/>
      <c r="O78" s="9"/>
      <c r="P78" s="25"/>
      <c r="Q78" s="27"/>
      <c r="R78" s="16"/>
      <c r="S78" s="16"/>
      <c r="T78" s="16"/>
      <c r="U78" s="16"/>
      <c r="V78" s="16"/>
      <c r="W78" s="16"/>
      <c r="X78" s="16"/>
      <c r="Y78" s="10"/>
      <c r="Z78" s="10"/>
    </row>
    <row r="79" spans="1:26" ht="15.75" customHeight="1">
      <c r="A79" s="10"/>
      <c r="B79" s="10"/>
      <c r="C79" s="27" t="s">
        <v>8</v>
      </c>
      <c r="D79" s="16"/>
      <c r="E79" s="9"/>
      <c r="F79" s="9"/>
      <c r="G79" s="9"/>
      <c r="H79" s="16"/>
      <c r="I79" s="16"/>
      <c r="J79" s="16"/>
      <c r="K79" s="16"/>
      <c r="L79" s="16"/>
      <c r="M79" s="16"/>
      <c r="N79" s="16"/>
      <c r="O79" s="9"/>
      <c r="P79" s="25"/>
      <c r="Q79" s="27"/>
      <c r="R79" s="16"/>
      <c r="S79" s="16"/>
      <c r="T79" s="16"/>
      <c r="U79" s="16"/>
      <c r="V79" s="16"/>
      <c r="W79" s="16"/>
      <c r="X79" s="16"/>
      <c r="Y79" s="10"/>
      <c r="Z79" s="10"/>
    </row>
    <row r="80" spans="1:26" ht="15.75" customHeight="1">
      <c r="A80" s="10"/>
      <c r="B80" s="10"/>
      <c r="C80" s="10" t="str">
        <f>+Bogf.!S122</f>
        <v>Kontingenter, gymnastik</v>
      </c>
      <c r="D80" s="16">
        <v>83350</v>
      </c>
      <c r="E80" s="9"/>
      <c r="F80" s="9"/>
      <c r="G80" s="9"/>
      <c r="H80" s="16">
        <f>-Bogf.!W122</f>
        <v>67617</v>
      </c>
      <c r="I80" s="16"/>
      <c r="J80" s="16">
        <v>41087</v>
      </c>
      <c r="K80" s="16"/>
      <c r="L80" s="16">
        <f>-Bogf.!AA122</f>
        <v>40078</v>
      </c>
      <c r="M80" s="16"/>
      <c r="N80" s="16">
        <v>59860</v>
      </c>
      <c r="O80" s="9"/>
      <c r="P80" s="16">
        <v>31240</v>
      </c>
      <c r="Q80" s="10"/>
      <c r="R80" s="16">
        <f>-Bogf.!AG122</f>
        <v>46435</v>
      </c>
      <c r="S80" s="16"/>
      <c r="T80" s="16">
        <v>45378</v>
      </c>
      <c r="U80" s="16"/>
      <c r="V80" s="16">
        <v>46037</v>
      </c>
      <c r="W80" s="16"/>
      <c r="X80" s="16">
        <v>48819</v>
      </c>
      <c r="Y80" s="10"/>
      <c r="Z80" s="10"/>
    </row>
    <row r="81" spans="1:26" ht="15.75" customHeight="1">
      <c r="A81" s="10"/>
      <c r="B81" s="10"/>
      <c r="C81" s="10" t="str">
        <f>+Bogf.!S123</f>
        <v>Kontingenter, diverse</v>
      </c>
      <c r="D81" s="16">
        <v>0</v>
      </c>
      <c r="E81" s="9"/>
      <c r="F81" s="9"/>
      <c r="G81" s="9"/>
      <c r="H81" s="16">
        <f>-Bogf.!W123</f>
        <v>16070</v>
      </c>
      <c r="I81" s="16"/>
      <c r="J81" s="16">
        <v>31147</v>
      </c>
      <c r="K81" s="16"/>
      <c r="L81" s="16">
        <f>-Bogf.!AA123</f>
        <v>32285</v>
      </c>
      <c r="M81" s="16"/>
      <c r="N81" s="16">
        <v>24868</v>
      </c>
      <c r="O81" s="9"/>
      <c r="P81" s="16">
        <v>41835</v>
      </c>
      <c r="Q81" s="10"/>
      <c r="R81" s="16">
        <f>-Bogf.!AG123</f>
        <v>30995</v>
      </c>
      <c r="S81" s="16"/>
      <c r="T81" s="16">
        <v>19265</v>
      </c>
      <c r="U81" s="16"/>
      <c r="V81" s="16">
        <v>3790</v>
      </c>
      <c r="W81" s="16"/>
      <c r="X81" s="16">
        <v>0</v>
      </c>
      <c r="Y81" s="10"/>
      <c r="Z81" s="10"/>
    </row>
    <row r="82" spans="1:26" ht="15.75" customHeight="1">
      <c r="A82" s="10"/>
      <c r="B82" s="10"/>
      <c r="C82" s="10" t="str">
        <f>+Bogf.!S124</f>
        <v>Medlemstilskud kommune</v>
      </c>
      <c r="D82" s="16">
        <v>13612</v>
      </c>
      <c r="E82" s="9"/>
      <c r="F82" s="9"/>
      <c r="G82" s="9"/>
      <c r="H82" s="16">
        <f>-Bogf.!W124</f>
        <v>24442</v>
      </c>
      <c r="I82" s="16"/>
      <c r="J82" s="16">
        <v>20251</v>
      </c>
      <c r="K82" s="16"/>
      <c r="L82" s="16">
        <f>-Bogf.!AA124</f>
        <v>14532</v>
      </c>
      <c r="M82" s="16"/>
      <c r="N82" s="16">
        <v>13612</v>
      </c>
      <c r="O82" s="9"/>
      <c r="P82" s="16">
        <v>13393</v>
      </c>
      <c r="Q82" s="10"/>
      <c r="R82" s="16">
        <f>-Bogf.!AG124</f>
        <v>19572</v>
      </c>
      <c r="S82" s="16"/>
      <c r="T82" s="16">
        <v>10144</v>
      </c>
      <c r="U82" s="16"/>
      <c r="V82" s="16">
        <v>14172</v>
      </c>
      <c r="W82" s="16"/>
      <c r="X82" s="16">
        <v>14460</v>
      </c>
      <c r="Y82" s="10"/>
      <c r="Z82" s="10"/>
    </row>
    <row r="83" spans="1:26" ht="15.75" hidden="1" customHeight="1">
      <c r="A83" s="10"/>
      <c r="B83" s="10"/>
      <c r="C83" s="10" t="str">
        <f>+Bogf.!S125</f>
        <v>Tilskud Egeskov Markedsforening</v>
      </c>
      <c r="D83" s="16">
        <v>0</v>
      </c>
      <c r="E83" s="9"/>
      <c r="F83" s="9"/>
      <c r="G83" s="9"/>
      <c r="H83" s="16">
        <f>-Bogf.!W125</f>
        <v>0</v>
      </c>
      <c r="I83" s="16"/>
      <c r="J83" s="16">
        <v>0</v>
      </c>
      <c r="K83" s="16"/>
      <c r="L83" s="16">
        <f>-Bogf.!AA125</f>
        <v>0</v>
      </c>
      <c r="M83" s="16"/>
      <c r="N83" s="16">
        <v>0</v>
      </c>
      <c r="O83" s="9"/>
      <c r="P83" s="16">
        <v>0</v>
      </c>
      <c r="Q83" s="10"/>
      <c r="R83" s="16">
        <f>-Bogf.!AG125</f>
        <v>0</v>
      </c>
      <c r="S83" s="16"/>
      <c r="T83" s="16">
        <v>0</v>
      </c>
      <c r="U83" s="16"/>
      <c r="V83" s="16">
        <v>0</v>
      </c>
      <c r="W83" s="16"/>
      <c r="X83" s="16"/>
      <c r="Y83" s="10"/>
      <c r="Z83" s="10"/>
    </row>
    <row r="84" spans="1:26" ht="15.75" customHeight="1">
      <c r="A84" s="10"/>
      <c r="B84" s="10"/>
      <c r="C84" s="10" t="str">
        <f>+Bogf.!S126</f>
        <v>Andre tilskud</v>
      </c>
      <c r="D84" s="16">
        <v>0</v>
      </c>
      <c r="E84" s="9"/>
      <c r="F84" s="9"/>
      <c r="G84" s="9"/>
      <c r="H84" s="16">
        <f>-Bogf.!W126</f>
        <v>0</v>
      </c>
      <c r="I84" s="16"/>
      <c r="J84" s="16">
        <v>0</v>
      </c>
      <c r="K84" s="16"/>
      <c r="L84" s="16">
        <f>-Bogf.!AA126</f>
        <v>15470</v>
      </c>
      <c r="M84" s="16"/>
      <c r="N84" s="16">
        <v>0</v>
      </c>
      <c r="O84" s="9"/>
      <c r="P84" s="16">
        <v>2764</v>
      </c>
      <c r="Q84" s="10"/>
      <c r="R84" s="16">
        <f>-Bogf.!AG126</f>
        <v>10000</v>
      </c>
      <c r="S84" s="16"/>
      <c r="T84" s="16">
        <v>0</v>
      </c>
      <c r="U84" s="16"/>
      <c r="V84" s="16">
        <v>24808</v>
      </c>
      <c r="W84" s="16"/>
      <c r="X84" s="16">
        <v>0</v>
      </c>
      <c r="Y84" s="10"/>
      <c r="Z84" s="10"/>
    </row>
    <row r="85" spans="1:26" ht="15.75" customHeight="1">
      <c r="A85" s="10"/>
      <c r="B85" s="10"/>
      <c r="C85" s="10" t="str">
        <f>+Bogf.!S127</f>
        <v>Materialetilskud kommunen</v>
      </c>
      <c r="D85" s="16"/>
      <c r="E85" s="9"/>
      <c r="F85" s="9"/>
      <c r="G85" s="9"/>
      <c r="H85" s="16">
        <f>-Bogf.!W127</f>
        <v>5565.5</v>
      </c>
      <c r="I85" s="16"/>
      <c r="J85" s="16">
        <v>0</v>
      </c>
      <c r="K85" s="16"/>
      <c r="L85" s="16">
        <v>0</v>
      </c>
      <c r="M85" s="16"/>
      <c r="N85" s="16">
        <v>0</v>
      </c>
      <c r="O85" s="9"/>
      <c r="P85" s="16"/>
      <c r="Q85" s="10"/>
      <c r="R85" s="16"/>
      <c r="S85" s="16"/>
      <c r="T85" s="16"/>
      <c r="U85" s="16"/>
      <c r="V85" s="16"/>
      <c r="W85" s="16"/>
      <c r="X85" s="16"/>
      <c r="Y85" s="10"/>
      <c r="Z85" s="10"/>
    </row>
    <row r="86" spans="1:26" ht="15.75" customHeight="1">
      <c r="A86" s="10"/>
      <c r="B86" s="10"/>
      <c r="C86" s="10" t="str">
        <f>+Bogf.!S128</f>
        <v>Andre indtægter</v>
      </c>
      <c r="D86" s="16">
        <v>0</v>
      </c>
      <c r="E86" s="9"/>
      <c r="F86" s="9"/>
      <c r="G86" s="9"/>
      <c r="H86" s="16">
        <f>-Bogf.!W128</f>
        <v>0</v>
      </c>
      <c r="I86" s="16"/>
      <c r="J86" s="16">
        <v>245</v>
      </c>
      <c r="K86" s="16"/>
      <c r="L86" s="16">
        <f>-Bogf.!AA128</f>
        <v>0</v>
      </c>
      <c r="M86" s="16"/>
      <c r="N86" s="16">
        <v>0</v>
      </c>
      <c r="O86" s="9"/>
      <c r="P86" s="16">
        <v>1557.85</v>
      </c>
      <c r="Q86" s="10"/>
      <c r="R86" s="16">
        <f>-Bogf.!AG128</f>
        <v>0</v>
      </c>
      <c r="S86" s="16"/>
      <c r="T86" s="16">
        <v>0</v>
      </c>
      <c r="U86" s="16"/>
      <c r="V86" s="16">
        <v>760</v>
      </c>
      <c r="W86" s="16"/>
      <c r="X86" s="16">
        <f>150+1480</f>
        <v>1630</v>
      </c>
      <c r="Y86" s="10"/>
      <c r="Z86" s="10"/>
    </row>
    <row r="87" spans="1:26" ht="15.75" customHeight="1">
      <c r="A87" s="10"/>
      <c r="B87" s="10"/>
      <c r="C87" s="10" t="str">
        <f>+Bogf.!S129</f>
        <v>Gymnastikopvisninger</v>
      </c>
      <c r="D87" s="16">
        <v>11707</v>
      </c>
      <c r="E87" s="9"/>
      <c r="F87" s="9"/>
      <c r="G87" s="9"/>
      <c r="H87" s="16">
        <f>-Bogf.!W129</f>
        <v>7409.36</v>
      </c>
      <c r="I87" s="16"/>
      <c r="J87" s="16">
        <v>9101.7999999999993</v>
      </c>
      <c r="K87" s="16"/>
      <c r="L87" s="16">
        <f>-Bogf.!AA129</f>
        <v>5334.21</v>
      </c>
      <c r="M87" s="16"/>
      <c r="N87" s="16">
        <v>11707</v>
      </c>
      <c r="O87" s="9"/>
      <c r="P87" s="16">
        <v>7151.96</v>
      </c>
      <c r="Q87" s="10"/>
      <c r="R87" s="16">
        <f>-Bogf.!AG129</f>
        <v>1648.42</v>
      </c>
      <c r="S87" s="16"/>
      <c r="T87" s="16">
        <v>9101.0499999999993</v>
      </c>
      <c r="U87" s="16"/>
      <c r="V87" s="16">
        <v>8870</v>
      </c>
      <c r="W87" s="16"/>
      <c r="X87" s="16">
        <v>8145</v>
      </c>
      <c r="Y87" s="10"/>
      <c r="Z87" s="10"/>
    </row>
    <row r="88" spans="1:26" ht="15.75" customHeight="1">
      <c r="A88" s="27"/>
      <c r="B88" s="27"/>
      <c r="C88" s="27" t="s">
        <v>17</v>
      </c>
      <c r="D88" s="26">
        <f>SUM(D80:D87)</f>
        <v>108669</v>
      </c>
      <c r="E88" s="27"/>
      <c r="F88" s="27"/>
      <c r="G88" s="27"/>
      <c r="H88" s="26">
        <f>SUM(H80:H87)</f>
        <v>121103.86</v>
      </c>
      <c r="I88" s="25"/>
      <c r="J88" s="26">
        <v>101831.8</v>
      </c>
      <c r="K88" s="25"/>
      <c r="L88" s="26">
        <f>SUM(L80:L87)</f>
        <v>107699.21</v>
      </c>
      <c r="M88" s="25"/>
      <c r="N88" s="26">
        <v>110047</v>
      </c>
      <c r="O88" s="27"/>
      <c r="P88" s="26">
        <f>SUM(P80:P87)</f>
        <v>97941.810000000012</v>
      </c>
      <c r="Q88" s="27"/>
      <c r="R88" s="26">
        <f>SUM(R80:R87)</f>
        <v>108650.42</v>
      </c>
      <c r="S88" s="25"/>
      <c r="T88" s="26">
        <f>SUM(T80:T87)</f>
        <v>83888.05</v>
      </c>
      <c r="U88" s="25"/>
      <c r="V88" s="26">
        <f>SUM(V80:V87)</f>
        <v>98437</v>
      </c>
      <c r="W88" s="25"/>
      <c r="X88" s="26">
        <f>SUM(X80:X87)</f>
        <v>73054</v>
      </c>
      <c r="Y88" s="27"/>
      <c r="Z88" s="27"/>
    </row>
    <row r="89" spans="1:26" ht="27.75" customHeight="1">
      <c r="A89" s="10"/>
      <c r="B89" s="10"/>
      <c r="C89" s="27" t="s">
        <v>20</v>
      </c>
      <c r="D89" s="16"/>
      <c r="E89" s="9"/>
      <c r="F89" s="9"/>
      <c r="G89" s="9"/>
      <c r="H89" s="16"/>
      <c r="I89" s="16"/>
      <c r="J89" s="16"/>
      <c r="K89" s="16"/>
      <c r="L89" s="16"/>
      <c r="M89" s="16"/>
      <c r="N89" s="16"/>
      <c r="O89" s="9"/>
      <c r="P89" s="25"/>
      <c r="Q89" s="27"/>
      <c r="R89" s="16"/>
      <c r="S89" s="16"/>
      <c r="T89" s="16"/>
      <c r="U89" s="16"/>
      <c r="V89" s="16"/>
      <c r="W89" s="16"/>
      <c r="X89" s="16"/>
      <c r="Y89" s="10"/>
      <c r="Z89" s="10"/>
    </row>
    <row r="90" spans="1:26" ht="15.75" customHeight="1">
      <c r="A90" s="10"/>
      <c r="B90" s="10"/>
      <c r="C90" s="10" t="str">
        <f>+Bogf.!S132</f>
        <v>Materialekøb</v>
      </c>
      <c r="D90" s="16">
        <v>10000</v>
      </c>
      <c r="E90" s="9"/>
      <c r="F90" s="9"/>
      <c r="G90" s="9"/>
      <c r="H90" s="16">
        <f>+Bogf.!W132</f>
        <v>8555</v>
      </c>
      <c r="I90" s="16"/>
      <c r="J90" s="16">
        <v>3498.8</v>
      </c>
      <c r="K90" s="16"/>
      <c r="L90" s="16">
        <f>+Bogf.!AA132</f>
        <v>17008.25</v>
      </c>
      <c r="M90" s="16"/>
      <c r="N90" s="16">
        <v>2567.5</v>
      </c>
      <c r="O90" s="9"/>
      <c r="P90" s="16">
        <v>9491</v>
      </c>
      <c r="Q90" s="10"/>
      <c r="R90" s="16">
        <f>+Bogf.!AG132</f>
        <v>20996.75</v>
      </c>
      <c r="S90" s="16"/>
      <c r="T90" s="16">
        <v>512.5</v>
      </c>
      <c r="U90" s="16"/>
      <c r="V90" s="16">
        <v>22233</v>
      </c>
      <c r="W90" s="16"/>
      <c r="X90" s="16">
        <f>7148+884</f>
        <v>8032</v>
      </c>
      <c r="Y90" s="10"/>
      <c r="Z90" s="10"/>
    </row>
    <row r="91" spans="1:26" ht="15.75" customHeight="1">
      <c r="A91" s="10"/>
      <c r="B91" s="10"/>
      <c r="C91" s="10" t="str">
        <f>+Bogf.!S133</f>
        <v>Materialekøb med tilskud fra komm.</v>
      </c>
      <c r="D91" s="16"/>
      <c r="E91" s="9"/>
      <c r="F91" s="9"/>
      <c r="G91" s="9"/>
      <c r="H91" s="16">
        <f>+Bogf.!W133</f>
        <v>5565.5</v>
      </c>
      <c r="I91" s="16"/>
      <c r="J91" s="16">
        <v>0</v>
      </c>
      <c r="K91" s="16"/>
      <c r="L91" s="16">
        <v>0</v>
      </c>
      <c r="M91" s="16"/>
      <c r="N91" s="16">
        <v>0</v>
      </c>
      <c r="O91" s="9"/>
      <c r="P91" s="16"/>
      <c r="Q91" s="10"/>
      <c r="R91" s="16"/>
      <c r="S91" s="16"/>
      <c r="T91" s="16"/>
      <c r="U91" s="16"/>
      <c r="V91" s="16"/>
      <c r="W91" s="16"/>
      <c r="X91" s="16"/>
      <c r="Y91" s="10"/>
      <c r="Z91" s="10"/>
    </row>
    <row r="92" spans="1:26" ht="15.75" customHeight="1">
      <c r="A92" s="10"/>
      <c r="B92" s="10"/>
      <c r="C92" s="10" t="str">
        <f>+Bogf.!S134</f>
        <v>Kurser</v>
      </c>
      <c r="D92" s="16">
        <v>3000</v>
      </c>
      <c r="E92" s="9"/>
      <c r="F92" s="9"/>
      <c r="G92" s="9"/>
      <c r="H92" s="16">
        <f>+Bogf.!W134</f>
        <v>12820</v>
      </c>
      <c r="I92" s="16"/>
      <c r="J92" s="16">
        <v>0</v>
      </c>
      <c r="K92" s="16"/>
      <c r="L92" s="16">
        <f>+Bogf.!AA134</f>
        <v>11665</v>
      </c>
      <c r="M92" s="16"/>
      <c r="N92" s="16">
        <v>17884.169999999998</v>
      </c>
      <c r="O92" s="9"/>
      <c r="P92" s="16">
        <v>20021</v>
      </c>
      <c r="Q92" s="10"/>
      <c r="R92" s="16">
        <f>+Bogf.!AG134</f>
        <v>6917</v>
      </c>
      <c r="S92" s="16"/>
      <c r="T92" s="16">
        <v>8973</v>
      </c>
      <c r="U92" s="16"/>
      <c r="V92" s="16">
        <v>13549</v>
      </c>
      <c r="W92" s="16"/>
      <c r="X92" s="16">
        <v>9188</v>
      </c>
      <c r="Y92" s="10"/>
      <c r="Z92" s="10"/>
    </row>
    <row r="93" spans="1:26" ht="15.75" customHeight="1">
      <c r="A93" s="10"/>
      <c r="B93" s="10"/>
      <c r="C93" s="10" t="str">
        <f>+Bogf.!S135</f>
        <v>Stævner/Turneringer</v>
      </c>
      <c r="D93" s="16">
        <v>5931.33</v>
      </c>
      <c r="E93" s="9"/>
      <c r="F93" s="9"/>
      <c r="G93" s="9"/>
      <c r="H93" s="16">
        <f>+Bogf.!W135</f>
        <v>0</v>
      </c>
      <c r="I93" s="16"/>
      <c r="J93" s="16">
        <v>925</v>
      </c>
      <c r="K93" s="16"/>
      <c r="L93" s="16">
        <f>+Bogf.!AA135</f>
        <v>0</v>
      </c>
      <c r="M93" s="16"/>
      <c r="N93" s="16">
        <v>5931.33</v>
      </c>
      <c r="O93" s="9"/>
      <c r="P93" s="16">
        <v>0</v>
      </c>
      <c r="Q93" s="10"/>
      <c r="R93" s="16">
        <f>+Bogf.!AG135</f>
        <v>-1400</v>
      </c>
      <c r="S93" s="16"/>
      <c r="T93" s="16">
        <v>521.75</v>
      </c>
      <c r="U93" s="16"/>
      <c r="V93" s="16">
        <v>3409.15</v>
      </c>
      <c r="W93" s="16"/>
      <c r="X93" s="16">
        <v>1821</v>
      </c>
      <c r="Y93" s="10"/>
      <c r="Z93" s="10"/>
    </row>
    <row r="94" spans="1:26" ht="15.75" customHeight="1">
      <c r="A94" s="10"/>
      <c r="B94" s="10"/>
      <c r="C94" s="10" t="str">
        <f>+Bogf.!S136</f>
        <v>Køb/leje dragter</v>
      </c>
      <c r="D94" s="16">
        <v>10170</v>
      </c>
      <c r="E94" s="9"/>
      <c r="F94" s="9"/>
      <c r="G94" s="9"/>
      <c r="H94" s="16">
        <f>+Bogf.!W136</f>
        <v>16104.19</v>
      </c>
      <c r="I94" s="16"/>
      <c r="J94" s="16">
        <v>8163</v>
      </c>
      <c r="K94" s="16"/>
      <c r="L94" s="16">
        <f>+Bogf.!AA136</f>
        <v>7231.65</v>
      </c>
      <c r="M94" s="16"/>
      <c r="N94" s="16">
        <v>8547.35</v>
      </c>
      <c r="O94" s="9"/>
      <c r="P94" s="16">
        <v>7859.05</v>
      </c>
      <c r="Q94" s="10"/>
      <c r="R94" s="16">
        <f>+Bogf.!AG136</f>
        <v>6147.55</v>
      </c>
      <c r="S94" s="16"/>
      <c r="T94" s="16">
        <v>7397.35</v>
      </c>
      <c r="U94" s="16"/>
      <c r="V94" s="16">
        <v>11155.75</v>
      </c>
      <c r="W94" s="16"/>
      <c r="X94" s="16">
        <v>12905</v>
      </c>
      <c r="Y94" s="10"/>
      <c r="Z94" s="10"/>
    </row>
    <row r="95" spans="1:26" ht="15.75" customHeight="1">
      <c r="A95" s="10"/>
      <c r="B95" s="10"/>
      <c r="C95" s="10" t="str">
        <f>+Bogf.!S137</f>
        <v>Holdudgifter (Fortæring)</v>
      </c>
      <c r="D95" s="16">
        <v>2000</v>
      </c>
      <c r="E95" s="9"/>
      <c r="F95" s="9"/>
      <c r="G95" s="9"/>
      <c r="H95" s="16">
        <f>+Bogf.!W137</f>
        <v>537</v>
      </c>
      <c r="I95" s="16"/>
      <c r="J95" s="16">
        <v>2416</v>
      </c>
      <c r="K95" s="16"/>
      <c r="L95" s="16">
        <f>+Bogf.!AA137</f>
        <v>2595</v>
      </c>
      <c r="M95" s="16"/>
      <c r="N95" s="16">
        <v>1457.15</v>
      </c>
      <c r="O95" s="9"/>
      <c r="P95" s="16">
        <v>1781.4</v>
      </c>
      <c r="Q95" s="10"/>
      <c r="R95" s="16">
        <f>+Bogf.!AG137</f>
        <v>1983.53</v>
      </c>
      <c r="S95" s="16"/>
      <c r="T95" s="16">
        <v>1811.74</v>
      </c>
      <c r="U95" s="16"/>
      <c r="V95" s="16">
        <v>624.29999999999995</v>
      </c>
      <c r="W95" s="16"/>
      <c r="X95" s="16">
        <v>0</v>
      </c>
      <c r="Y95" s="10"/>
      <c r="Z95" s="10"/>
    </row>
    <row r="96" spans="1:26" ht="15.75" customHeight="1">
      <c r="A96" s="10"/>
      <c r="B96" s="10"/>
      <c r="C96" s="10" t="str">
        <f>+Bogf.!S138</f>
        <v>Godtgørelse instruktører</v>
      </c>
      <c r="D96" s="16">
        <v>51020</v>
      </c>
      <c r="E96" s="9"/>
      <c r="F96" s="9"/>
      <c r="G96" s="9"/>
      <c r="H96" s="16">
        <f>+Bogf.!W138</f>
        <v>43047.33</v>
      </c>
      <c r="I96" s="16"/>
      <c r="J96" s="16">
        <v>36724</v>
      </c>
      <c r="K96" s="16"/>
      <c r="L96" s="16">
        <f>+Bogf.!AA138</f>
        <v>44900</v>
      </c>
      <c r="M96" s="16"/>
      <c r="N96" s="16">
        <v>46237</v>
      </c>
      <c r="O96" s="9"/>
      <c r="P96" s="16">
        <v>38240</v>
      </c>
      <c r="Q96" s="10"/>
      <c r="R96" s="16">
        <f>+Bogf.!AG138</f>
        <v>34970</v>
      </c>
      <c r="S96" s="16"/>
      <c r="T96" s="16">
        <v>36536</v>
      </c>
      <c r="U96" s="16"/>
      <c r="V96" s="16">
        <v>48705</v>
      </c>
      <c r="W96" s="16"/>
      <c r="X96" s="16">
        <v>45544</v>
      </c>
      <c r="Y96" s="10"/>
      <c r="Z96" s="10"/>
    </row>
    <row r="97" spans="1:26" ht="15.75" customHeight="1">
      <c r="A97" s="10"/>
      <c r="B97" s="10"/>
      <c r="C97" s="10" t="str">
        <f>+Bogf.!S139</f>
        <v>Kørselsgodtgørelse</v>
      </c>
      <c r="D97" s="16">
        <v>0</v>
      </c>
      <c r="E97" s="9"/>
      <c r="F97" s="9"/>
      <c r="G97" s="9"/>
      <c r="H97" s="16">
        <f>+Bogf.!W139</f>
        <v>165</v>
      </c>
      <c r="I97" s="16"/>
      <c r="J97" s="16">
        <v>9489.2999999999993</v>
      </c>
      <c r="K97" s="16"/>
      <c r="L97" s="16">
        <f>+Bogf.!AA139</f>
        <v>5078.16</v>
      </c>
      <c r="M97" s="16"/>
      <c r="N97" s="16">
        <v>6876.89</v>
      </c>
      <c r="O97" s="9"/>
      <c r="P97" s="16">
        <v>4399</v>
      </c>
      <c r="Q97" s="10"/>
      <c r="R97" s="16">
        <f>+Bogf.!AG139</f>
        <v>2587</v>
      </c>
      <c r="S97" s="16"/>
      <c r="T97" s="16">
        <v>4339.78</v>
      </c>
      <c r="U97" s="16"/>
      <c r="V97" s="16">
        <v>1717</v>
      </c>
      <c r="W97" s="16"/>
      <c r="X97" s="16">
        <v>0</v>
      </c>
      <c r="Y97" s="10"/>
      <c r="Z97" s="10"/>
    </row>
    <row r="98" spans="1:26" ht="15.75" customHeight="1">
      <c r="A98" s="10"/>
      <c r="B98" s="10"/>
      <c r="C98" s="10" t="str">
        <f>+Bogf.!S140</f>
        <v>Leje af hal</v>
      </c>
      <c r="D98" s="16">
        <v>30826.875</v>
      </c>
      <c r="E98" s="9"/>
      <c r="F98" s="9"/>
      <c r="G98" s="9"/>
      <c r="H98" s="16">
        <f>+Bogf.!W140</f>
        <v>35190</v>
      </c>
      <c r="I98" s="16"/>
      <c r="J98" s="16">
        <v>26511.22</v>
      </c>
      <c r="K98" s="16"/>
      <c r="L98" s="16">
        <f>+Bogf.!AA140</f>
        <v>29942.68</v>
      </c>
      <c r="M98" s="16"/>
      <c r="N98" s="16">
        <v>29383.25</v>
      </c>
      <c r="O98" s="9"/>
      <c r="P98" s="16">
        <v>22197</v>
      </c>
      <c r="Q98" s="10"/>
      <c r="R98" s="16">
        <f>+Bogf.!AG140</f>
        <v>17905.75</v>
      </c>
      <c r="S98" s="16"/>
      <c r="T98" s="16">
        <v>14647.5</v>
      </c>
      <c r="U98" s="16"/>
      <c r="V98" s="16">
        <v>19318</v>
      </c>
      <c r="W98" s="16"/>
      <c r="X98" s="16">
        <v>6735</v>
      </c>
      <c r="Y98" s="10"/>
      <c r="Z98" s="10"/>
    </row>
    <row r="99" spans="1:26" ht="15.75" hidden="1" customHeight="1">
      <c r="A99" s="10"/>
      <c r="B99" s="10"/>
      <c r="C99" s="10" t="str">
        <f>+Bogf.!S141</f>
        <v>Annoncer, program</v>
      </c>
      <c r="D99" s="16">
        <v>0</v>
      </c>
      <c r="E99" s="9"/>
      <c r="F99" s="9"/>
      <c r="G99" s="9"/>
      <c r="H99" s="16">
        <f>+Bogf.!W141</f>
        <v>0</v>
      </c>
      <c r="I99" s="16"/>
      <c r="J99" s="16">
        <v>0</v>
      </c>
      <c r="K99" s="16"/>
      <c r="L99" s="16">
        <f>+Bogf.!AA141</f>
        <v>0</v>
      </c>
      <c r="M99" s="16"/>
      <c r="N99" s="16">
        <v>0</v>
      </c>
      <c r="O99" s="9"/>
      <c r="P99" s="16">
        <v>0</v>
      </c>
      <c r="Q99" s="10"/>
      <c r="R99" s="16">
        <f>+Bogf.!AG141</f>
        <v>0</v>
      </c>
      <c r="S99" s="16"/>
      <c r="T99" s="16">
        <v>1018.25</v>
      </c>
      <c r="U99" s="16"/>
      <c r="V99" s="16">
        <v>1511.44</v>
      </c>
      <c r="W99" s="16"/>
      <c r="X99" s="16">
        <v>0</v>
      </c>
      <c r="Y99" s="10"/>
      <c r="Z99" s="10"/>
    </row>
    <row r="100" spans="1:26" ht="15.75" customHeight="1">
      <c r="A100" s="10"/>
      <c r="B100" s="10"/>
      <c r="C100" s="10" t="str">
        <f>+Bogf.!S142</f>
        <v>Møder</v>
      </c>
      <c r="D100" s="16">
        <v>3000</v>
      </c>
      <c r="E100" s="9"/>
      <c r="F100" s="9"/>
      <c r="G100" s="9"/>
      <c r="H100" s="16">
        <f>+Bogf.!W142</f>
        <v>2134</v>
      </c>
      <c r="I100" s="16"/>
      <c r="J100" s="16">
        <v>383.5</v>
      </c>
      <c r="K100" s="16"/>
      <c r="L100" s="16">
        <f>+Bogf.!AA142</f>
        <v>745</v>
      </c>
      <c r="M100" s="16"/>
      <c r="N100" s="16">
        <v>1552</v>
      </c>
      <c r="O100" s="9"/>
      <c r="P100" s="16">
        <v>393.96</v>
      </c>
      <c r="Q100" s="10"/>
      <c r="R100" s="16">
        <f>+Bogf.!AG142</f>
        <v>668.96</v>
      </c>
      <c r="S100" s="16"/>
      <c r="T100" s="16">
        <v>1320.81</v>
      </c>
      <c r="U100" s="16"/>
      <c r="V100" s="16">
        <v>1955.33</v>
      </c>
      <c r="W100" s="16"/>
      <c r="X100" s="16">
        <v>1500</v>
      </c>
      <c r="Y100" s="10"/>
      <c r="Z100" s="10"/>
    </row>
    <row r="101" spans="1:26" ht="15.75" hidden="1" customHeight="1">
      <c r="A101" s="10"/>
      <c r="B101" s="10"/>
      <c r="C101" s="10" t="str">
        <f>+Bogf.!S143</f>
        <v>Kontorartikler, kopier</v>
      </c>
      <c r="D101" s="16">
        <v>0</v>
      </c>
      <c r="E101" s="9"/>
      <c r="F101" s="9"/>
      <c r="G101" s="9"/>
      <c r="H101" s="16">
        <f>+Bogf.!W143</f>
        <v>0</v>
      </c>
      <c r="I101" s="16"/>
      <c r="J101" s="16">
        <v>0</v>
      </c>
      <c r="K101" s="16"/>
      <c r="L101" s="16">
        <f>+Bogf.!AA143</f>
        <v>0</v>
      </c>
      <c r="M101" s="16"/>
      <c r="N101" s="16">
        <v>0</v>
      </c>
      <c r="O101" s="9"/>
      <c r="P101" s="16">
        <v>0</v>
      </c>
      <c r="Q101" s="10"/>
      <c r="R101" s="16">
        <f>+Bogf.!AG143</f>
        <v>0</v>
      </c>
      <c r="S101" s="16"/>
      <c r="T101" s="16">
        <v>0</v>
      </c>
      <c r="U101" s="16"/>
      <c r="V101" s="16">
        <v>0</v>
      </c>
      <c r="W101" s="16"/>
      <c r="X101" s="16"/>
      <c r="Y101" s="10"/>
      <c r="Z101" s="10"/>
    </row>
    <row r="102" spans="1:26" ht="15.75" hidden="1" customHeight="1">
      <c r="A102" s="10"/>
      <c r="B102" s="10"/>
      <c r="C102" s="10" t="str">
        <f>+Bogf.!S144</f>
        <v>Porto</v>
      </c>
      <c r="D102" s="16">
        <v>0</v>
      </c>
      <c r="E102" s="9"/>
      <c r="F102" s="9"/>
      <c r="G102" s="9"/>
      <c r="H102" s="16">
        <f>+Bogf.!W144</f>
        <v>0</v>
      </c>
      <c r="I102" s="16"/>
      <c r="J102" s="16">
        <v>0</v>
      </c>
      <c r="K102" s="16"/>
      <c r="L102" s="16">
        <f>+Bogf.!AA144</f>
        <v>0</v>
      </c>
      <c r="M102" s="16"/>
      <c r="N102" s="16">
        <v>0</v>
      </c>
      <c r="O102" s="9"/>
      <c r="P102" s="16">
        <v>0</v>
      </c>
      <c r="Q102" s="10"/>
      <c r="R102" s="16">
        <f>+Bogf.!AG144</f>
        <v>130</v>
      </c>
      <c r="S102" s="16"/>
      <c r="T102" s="16">
        <v>0</v>
      </c>
      <c r="U102" s="16"/>
      <c r="V102" s="16">
        <v>0</v>
      </c>
      <c r="W102" s="16"/>
      <c r="X102" s="16"/>
      <c r="Y102" s="10"/>
      <c r="Z102" s="10"/>
    </row>
    <row r="103" spans="1:26" ht="15.75" hidden="1" customHeight="1">
      <c r="A103" s="10"/>
      <c r="B103" s="10"/>
      <c r="C103" s="10" t="str">
        <f>+Bogf.!S145</f>
        <v>Kontingenter</v>
      </c>
      <c r="D103" s="16">
        <v>0</v>
      </c>
      <c r="E103" s="9"/>
      <c r="F103" s="9"/>
      <c r="G103" s="9"/>
      <c r="H103" s="16">
        <f>+Bogf.!W145</f>
        <v>0</v>
      </c>
      <c r="I103" s="16"/>
      <c r="J103" s="16">
        <v>0</v>
      </c>
      <c r="K103" s="16"/>
      <c r="L103" s="16">
        <f>+Bogf.!AA145</f>
        <v>0</v>
      </c>
      <c r="M103" s="16"/>
      <c r="N103" s="16">
        <v>0</v>
      </c>
      <c r="O103" s="9"/>
      <c r="P103" s="16">
        <v>0</v>
      </c>
      <c r="Q103" s="10"/>
      <c r="R103" s="16">
        <f>+Bogf.!AG145</f>
        <v>0</v>
      </c>
      <c r="S103" s="16"/>
      <c r="T103" s="16">
        <v>0</v>
      </c>
      <c r="U103" s="16"/>
      <c r="V103" s="16">
        <v>100</v>
      </c>
      <c r="W103" s="16"/>
      <c r="X103" s="16">
        <v>0</v>
      </c>
      <c r="Y103" s="10"/>
      <c r="Z103" s="10"/>
    </row>
    <row r="104" spans="1:26" ht="15.75" hidden="1" customHeight="1">
      <c r="A104" s="10"/>
      <c r="B104" s="10"/>
      <c r="C104" s="10" t="str">
        <f>+Bogf.!S146</f>
        <v>Forsikringer</v>
      </c>
      <c r="D104" s="16">
        <v>0</v>
      </c>
      <c r="E104" s="9"/>
      <c r="F104" s="9"/>
      <c r="G104" s="9"/>
      <c r="H104" s="16">
        <f>+Bogf.!W146</f>
        <v>0</v>
      </c>
      <c r="I104" s="16"/>
      <c r="J104" s="16">
        <v>0</v>
      </c>
      <c r="K104" s="16"/>
      <c r="L104" s="16">
        <f>+Bogf.!AA146</f>
        <v>0</v>
      </c>
      <c r="M104" s="16"/>
      <c r="N104" s="16">
        <v>0</v>
      </c>
      <c r="O104" s="9"/>
      <c r="P104" s="16">
        <v>0</v>
      </c>
      <c r="Q104" s="10"/>
      <c r="R104" s="16">
        <f>+Bogf.!AG146</f>
        <v>0</v>
      </c>
      <c r="S104" s="16"/>
      <c r="T104" s="16">
        <v>0</v>
      </c>
      <c r="U104" s="16"/>
      <c r="V104" s="16">
        <v>0</v>
      </c>
      <c r="W104" s="16"/>
      <c r="X104" s="16"/>
      <c r="Y104" s="10"/>
      <c r="Z104" s="10"/>
    </row>
    <row r="105" spans="1:26" ht="15.75" customHeight="1">
      <c r="A105" s="10"/>
      <c r="B105" s="10"/>
      <c r="C105" s="10" t="str">
        <f>+Bogf.!S147</f>
        <v>Gaver, pokaler</v>
      </c>
      <c r="D105" s="16">
        <v>1202</v>
      </c>
      <c r="E105" s="9"/>
      <c r="F105" s="9"/>
      <c r="G105" s="9"/>
      <c r="H105" s="16">
        <f>+Bogf.!W147</f>
        <v>800</v>
      </c>
      <c r="I105" s="16"/>
      <c r="J105" s="16">
        <v>975</v>
      </c>
      <c r="K105" s="16"/>
      <c r="L105" s="16">
        <f>+Bogf.!AA147</f>
        <v>0</v>
      </c>
      <c r="M105" s="16"/>
      <c r="N105" s="16">
        <v>1202</v>
      </c>
      <c r="O105" s="9"/>
      <c r="P105" s="16">
        <v>1135</v>
      </c>
      <c r="Q105" s="10"/>
      <c r="R105" s="16">
        <f>+Bogf.!AG147</f>
        <v>0</v>
      </c>
      <c r="S105" s="16"/>
      <c r="T105" s="16">
        <v>0</v>
      </c>
      <c r="U105" s="16"/>
      <c r="V105" s="16">
        <v>0</v>
      </c>
      <c r="W105" s="16"/>
      <c r="X105" s="16"/>
      <c r="Y105" s="10"/>
      <c r="Z105" s="10"/>
    </row>
    <row r="106" spans="1:26" ht="15.75" hidden="1" customHeight="1">
      <c r="A106" s="10"/>
      <c r="B106" s="10"/>
      <c r="C106" s="10" t="str">
        <f>+Bogf.!S148</f>
        <v>Diverse</v>
      </c>
      <c r="D106" s="16">
        <v>0</v>
      </c>
      <c r="E106" s="9"/>
      <c r="F106" s="9"/>
      <c r="G106" s="9"/>
      <c r="H106" s="16">
        <f>+Bogf.!W148</f>
        <v>0</v>
      </c>
      <c r="I106" s="16"/>
      <c r="J106" s="16">
        <v>0</v>
      </c>
      <c r="K106" s="16"/>
      <c r="L106" s="16">
        <f>+Bogf.!AA148</f>
        <v>0</v>
      </c>
      <c r="M106" s="16"/>
      <c r="N106" s="16">
        <v>0</v>
      </c>
      <c r="O106" s="9"/>
      <c r="P106" s="16">
        <v>0</v>
      </c>
      <c r="Q106" s="10"/>
      <c r="R106" s="16">
        <f>+Bogf.!AG148</f>
        <v>0</v>
      </c>
      <c r="S106" s="16"/>
      <c r="T106" s="16">
        <v>0</v>
      </c>
      <c r="U106" s="16"/>
      <c r="V106" s="16">
        <v>149.94999999999999</v>
      </c>
      <c r="W106" s="16"/>
      <c r="X106" s="16">
        <v>2508</v>
      </c>
      <c r="Y106" s="10"/>
      <c r="Z106" s="10"/>
    </row>
    <row r="107" spans="1:26" ht="15.75" customHeight="1">
      <c r="A107" s="10"/>
      <c r="B107" s="10"/>
      <c r="C107" s="27" t="s">
        <v>33</v>
      </c>
      <c r="D107" s="26">
        <f>SUM(D90:D106)</f>
        <v>117150.205</v>
      </c>
      <c r="E107" s="9"/>
      <c r="F107" s="9"/>
      <c r="G107" s="9"/>
      <c r="H107" s="26">
        <f>SUM(H90:H106)</f>
        <v>124918.02</v>
      </c>
      <c r="I107" s="25"/>
      <c r="J107" s="26">
        <v>89085.82</v>
      </c>
      <c r="K107" s="25"/>
      <c r="L107" s="26">
        <f>SUM(L90:L106)</f>
        <v>119165.73999999999</v>
      </c>
      <c r="M107" s="25"/>
      <c r="N107" s="26">
        <v>121638.64</v>
      </c>
      <c r="O107" s="9"/>
      <c r="P107" s="26">
        <f>SUM(P90:P106)</f>
        <v>105517.41000000002</v>
      </c>
      <c r="Q107" s="27"/>
      <c r="R107" s="26">
        <f>SUM(R90:R106)</f>
        <v>90906.540000000008</v>
      </c>
      <c r="S107" s="25"/>
      <c r="T107" s="26">
        <f>SUM(T90:T106)</f>
        <v>77078.679999999993</v>
      </c>
      <c r="U107" s="25"/>
      <c r="V107" s="26">
        <f>SUM(V90:V106)</f>
        <v>124427.92000000001</v>
      </c>
      <c r="W107" s="16"/>
      <c r="X107" s="26">
        <f>SUM(X90:X106)</f>
        <v>88233</v>
      </c>
      <c r="Y107" s="10"/>
      <c r="Z107" s="10"/>
    </row>
    <row r="108" spans="1:26" ht="15.75" customHeight="1">
      <c r="A108" s="10"/>
      <c r="B108" s="10"/>
      <c r="C108" s="10"/>
      <c r="D108" s="16"/>
      <c r="E108" s="9"/>
      <c r="F108" s="9"/>
      <c r="G108" s="9"/>
      <c r="H108" s="16"/>
      <c r="I108" s="16"/>
      <c r="J108" s="16"/>
      <c r="K108" s="16"/>
      <c r="L108" s="16"/>
      <c r="M108" s="16"/>
      <c r="N108" s="16"/>
      <c r="O108" s="9"/>
      <c r="P108" s="16"/>
      <c r="Q108" s="10"/>
      <c r="R108" s="16"/>
      <c r="S108" s="16"/>
      <c r="T108" s="16"/>
      <c r="U108" s="16"/>
      <c r="V108" s="16"/>
      <c r="W108" s="16"/>
      <c r="X108" s="16"/>
      <c r="Y108" s="10"/>
      <c r="Z108" s="10"/>
    </row>
    <row r="109" spans="1:26" ht="15.75" customHeight="1">
      <c r="A109" s="27"/>
      <c r="B109" s="27"/>
      <c r="C109" s="27" t="s">
        <v>62</v>
      </c>
      <c r="D109" s="28">
        <f>+D88-D107</f>
        <v>-8481.2050000000017</v>
      </c>
      <c r="E109" s="27"/>
      <c r="F109" s="27"/>
      <c r="G109" s="27"/>
      <c r="H109" s="28">
        <f>+H88-H107</f>
        <v>-3814.1600000000035</v>
      </c>
      <c r="I109" s="25"/>
      <c r="J109" s="28">
        <v>12745.979999999996</v>
      </c>
      <c r="K109" s="25"/>
      <c r="L109" s="28">
        <f>+L88-L107</f>
        <v>-11466.529999999984</v>
      </c>
      <c r="M109" s="25"/>
      <c r="N109" s="28">
        <v>-11591.64</v>
      </c>
      <c r="O109" s="27"/>
      <c r="P109" s="28">
        <f>+P88-P107</f>
        <v>-7575.6000000000058</v>
      </c>
      <c r="Q109" s="27"/>
      <c r="R109" s="28">
        <f>+R88-R107</f>
        <v>17743.87999999999</v>
      </c>
      <c r="S109" s="25"/>
      <c r="T109" s="28">
        <f>+T88-T107</f>
        <v>6809.3700000000099</v>
      </c>
      <c r="U109" s="25"/>
      <c r="V109" s="28">
        <f>+V88-V107</f>
        <v>-25990.920000000013</v>
      </c>
      <c r="W109" s="25"/>
      <c r="X109" s="28">
        <f>+X88-X107</f>
        <v>-15179</v>
      </c>
      <c r="Y109" s="27"/>
      <c r="Z109" s="27"/>
    </row>
    <row r="110" spans="1:26" ht="15.75" customHeight="1">
      <c r="A110" s="10"/>
      <c r="B110" s="10"/>
      <c r="C110" s="10"/>
      <c r="D110" s="16"/>
      <c r="E110" s="9"/>
      <c r="F110" s="9"/>
      <c r="G110" s="9"/>
      <c r="H110" s="16"/>
      <c r="I110" s="16"/>
      <c r="J110" s="16"/>
      <c r="K110" s="16"/>
      <c r="L110" s="16"/>
      <c r="M110" s="16"/>
      <c r="N110" s="16"/>
      <c r="O110" s="9"/>
      <c r="P110" s="16"/>
      <c r="Q110" s="10"/>
      <c r="R110" s="16"/>
      <c r="S110" s="16"/>
      <c r="T110" s="16"/>
      <c r="U110" s="16"/>
      <c r="V110" s="16"/>
      <c r="W110" s="16"/>
      <c r="X110" s="16"/>
      <c r="Y110" s="10"/>
      <c r="Z110" s="10"/>
    </row>
    <row r="111" spans="1:26" ht="15.75" customHeight="1">
      <c r="A111" s="10">
        <f>+A78+1</f>
        <v>4</v>
      </c>
      <c r="B111" s="10"/>
      <c r="C111" s="27" t="s">
        <v>65</v>
      </c>
      <c r="D111" s="16"/>
      <c r="E111" s="9"/>
      <c r="F111" s="9"/>
      <c r="G111" s="9"/>
      <c r="H111" s="16"/>
      <c r="I111" s="16"/>
      <c r="J111" s="16"/>
      <c r="K111" s="16"/>
      <c r="L111" s="16"/>
      <c r="M111" s="16"/>
      <c r="N111" s="16"/>
      <c r="O111" s="9"/>
      <c r="P111" s="25"/>
      <c r="Q111" s="27"/>
      <c r="R111" s="16"/>
      <c r="S111" s="16"/>
      <c r="T111" s="16"/>
      <c r="U111" s="16"/>
      <c r="V111" s="16"/>
      <c r="W111" s="16"/>
      <c r="X111" s="16"/>
      <c r="Y111" s="10"/>
      <c r="Z111" s="10"/>
    </row>
    <row r="112" spans="1:26" ht="15.75" customHeight="1">
      <c r="A112" s="10"/>
      <c r="B112" s="10"/>
      <c r="C112" s="27" t="s">
        <v>8</v>
      </c>
      <c r="D112" s="16"/>
      <c r="E112" s="9"/>
      <c r="F112" s="9"/>
      <c r="G112" s="9"/>
      <c r="H112" s="16"/>
      <c r="I112" s="16"/>
      <c r="J112" s="16"/>
      <c r="K112" s="16"/>
      <c r="L112" s="16"/>
      <c r="M112" s="16"/>
      <c r="N112" s="16"/>
      <c r="O112" s="9"/>
      <c r="P112" s="25"/>
      <c r="Q112" s="27"/>
      <c r="R112" s="16"/>
      <c r="S112" s="16"/>
      <c r="T112" s="16"/>
      <c r="U112" s="16"/>
      <c r="V112" s="16"/>
      <c r="W112" s="16"/>
      <c r="X112" s="16"/>
      <c r="Y112" s="10"/>
      <c r="Z112" s="10"/>
    </row>
    <row r="113" spans="1:26" ht="15.75" customHeight="1">
      <c r="A113" s="10"/>
      <c r="B113" s="10"/>
      <c r="C113" s="10" t="str">
        <f>+Bogf.!S153</f>
        <v>Kontingenter, aktiviteter</v>
      </c>
      <c r="D113" s="16">
        <v>53640</v>
      </c>
      <c r="E113" s="9"/>
      <c r="F113" s="9"/>
      <c r="G113" s="9"/>
      <c r="H113" s="16">
        <f>-Bogf.!W153</f>
        <v>43428</v>
      </c>
      <c r="I113" s="16"/>
      <c r="J113" s="16">
        <v>42580</v>
      </c>
      <c r="K113" s="16"/>
      <c r="L113" s="16">
        <f>-Bogf.!AA153</f>
        <v>40002</v>
      </c>
      <c r="M113" s="16"/>
      <c r="N113" s="16">
        <v>49208</v>
      </c>
      <c r="O113" s="9"/>
      <c r="P113" s="16">
        <v>51645</v>
      </c>
      <c r="Q113" s="10"/>
      <c r="R113" s="16">
        <f>-Bogf.!AG153</f>
        <v>45570</v>
      </c>
      <c r="S113" s="16"/>
      <c r="T113" s="16">
        <v>49988</v>
      </c>
      <c r="U113" s="16"/>
      <c r="V113" s="16">
        <v>47752</v>
      </c>
      <c r="W113" s="16"/>
      <c r="X113" s="16">
        <v>44820</v>
      </c>
      <c r="Y113" s="10"/>
      <c r="Z113" s="10"/>
    </row>
    <row r="114" spans="1:26" ht="15.75" customHeight="1">
      <c r="A114" s="10"/>
      <c r="B114" s="10"/>
      <c r="C114" s="10" t="str">
        <f>+Bogf.!S154</f>
        <v>Salg af bolde m.m.</v>
      </c>
      <c r="D114" s="16">
        <v>2000</v>
      </c>
      <c r="E114" s="9"/>
      <c r="F114" s="9"/>
      <c r="G114" s="9"/>
      <c r="H114" s="16">
        <f>-Bogf.!W154</f>
        <v>1471</v>
      </c>
      <c r="I114" s="16"/>
      <c r="J114" s="16">
        <v>2643</v>
      </c>
      <c r="K114" s="16"/>
      <c r="L114" s="16">
        <f>-Bogf.!AA154</f>
        <v>2350</v>
      </c>
      <c r="M114" s="16"/>
      <c r="N114" s="16">
        <v>2482</v>
      </c>
      <c r="O114" s="9"/>
      <c r="P114" s="16">
        <v>2624</v>
      </c>
      <c r="Q114" s="10"/>
      <c r="R114" s="16">
        <f>-Bogf.!AG154</f>
        <v>2187</v>
      </c>
      <c r="S114" s="16"/>
      <c r="T114" s="16">
        <v>4626.5</v>
      </c>
      <c r="U114" s="16"/>
      <c r="V114" s="16">
        <v>5007</v>
      </c>
      <c r="W114" s="16"/>
      <c r="X114" s="16">
        <v>4416</v>
      </c>
      <c r="Y114" s="10"/>
      <c r="Z114" s="10"/>
    </row>
    <row r="115" spans="1:26" ht="15.75" customHeight="1">
      <c r="A115" s="10"/>
      <c r="B115" s="10"/>
      <c r="C115" s="10" t="str">
        <f>+Bogf.!S155</f>
        <v>Medlemstilskud kommune</v>
      </c>
      <c r="D115" s="16">
        <v>3516</v>
      </c>
      <c r="E115" s="9"/>
      <c r="F115" s="9"/>
      <c r="G115" s="9"/>
      <c r="H115" s="16">
        <f>-Bogf.!W155</f>
        <v>4512</v>
      </c>
      <c r="I115" s="16"/>
      <c r="J115" s="16">
        <v>4707</v>
      </c>
      <c r="K115" s="16"/>
      <c r="L115" s="16">
        <f>-Bogf.!AA155</f>
        <v>3537</v>
      </c>
      <c r="M115" s="16"/>
      <c r="N115" s="16">
        <v>3516</v>
      </c>
      <c r="O115" s="9"/>
      <c r="P115" s="16">
        <v>4201</v>
      </c>
      <c r="Q115" s="10"/>
      <c r="R115" s="16">
        <f>-Bogf.!AG155</f>
        <v>6934</v>
      </c>
      <c r="S115" s="16"/>
      <c r="T115" s="16">
        <v>5438</v>
      </c>
      <c r="U115" s="16"/>
      <c r="V115" s="16">
        <v>3751</v>
      </c>
      <c r="W115" s="16"/>
      <c r="X115" s="16">
        <v>5422</v>
      </c>
      <c r="Y115" s="10"/>
      <c r="Z115" s="10"/>
    </row>
    <row r="116" spans="1:26" ht="15.75" hidden="1" customHeight="1">
      <c r="A116" s="10"/>
      <c r="B116" s="10"/>
      <c r="C116" s="10" t="str">
        <f>+Bogf.!S156</f>
        <v>Tilskud Egeskov Markedsforening</v>
      </c>
      <c r="D116" s="16">
        <v>0</v>
      </c>
      <c r="E116" s="9"/>
      <c r="F116" s="9"/>
      <c r="G116" s="9"/>
      <c r="H116" s="16">
        <f>-Bogf.!W156</f>
        <v>0</v>
      </c>
      <c r="I116" s="16"/>
      <c r="J116" s="16">
        <v>0</v>
      </c>
      <c r="K116" s="16"/>
      <c r="L116" s="16">
        <f>-Bogf.!AA156</f>
        <v>0</v>
      </c>
      <c r="M116" s="16"/>
      <c r="N116" s="16">
        <v>0</v>
      </c>
      <c r="O116" s="9"/>
      <c r="P116" s="16">
        <v>0</v>
      </c>
      <c r="Q116" s="10"/>
      <c r="R116" s="16">
        <f>-Bogf.!AG156</f>
        <v>0</v>
      </c>
      <c r="S116" s="16"/>
      <c r="T116" s="16">
        <v>0</v>
      </c>
      <c r="U116" s="16"/>
      <c r="V116" s="16">
        <v>0</v>
      </c>
      <c r="W116" s="16"/>
      <c r="X116" s="16"/>
      <c r="Y116" s="10"/>
      <c r="Z116" s="10"/>
    </row>
    <row r="117" spans="1:26" ht="15.75" customHeight="1">
      <c r="A117" s="10"/>
      <c r="B117" s="10"/>
      <c r="C117" s="10" t="str">
        <f>+Bogf.!S157</f>
        <v>Andre tilskud</v>
      </c>
      <c r="D117" s="16">
        <v>0</v>
      </c>
      <c r="E117" s="9"/>
      <c r="F117" s="9"/>
      <c r="G117" s="9"/>
      <c r="H117" s="16">
        <f>-Bogf.!W157</f>
        <v>0</v>
      </c>
      <c r="I117" s="16"/>
      <c r="J117" s="16">
        <v>23170</v>
      </c>
      <c r="K117" s="16"/>
      <c r="L117" s="16">
        <f>-Bogf.!AA157</f>
        <v>3000</v>
      </c>
      <c r="M117" s="16"/>
      <c r="N117" s="16">
        <v>0</v>
      </c>
      <c r="O117" s="9"/>
      <c r="P117" s="16">
        <v>4587.5</v>
      </c>
      <c r="Q117" s="10"/>
      <c r="R117" s="16">
        <f>-Bogf.!AG157</f>
        <v>18656.5</v>
      </c>
      <c r="S117" s="16"/>
      <c r="T117" s="16">
        <v>2280</v>
      </c>
      <c r="U117" s="16"/>
      <c r="V117" s="16">
        <v>0</v>
      </c>
      <c r="W117" s="16"/>
      <c r="X117" s="16"/>
      <c r="Y117" s="10"/>
      <c r="Z117" s="10"/>
    </row>
    <row r="118" spans="1:26" ht="15.75" customHeight="1">
      <c r="A118" s="27"/>
      <c r="B118" s="27"/>
      <c r="C118" s="27" t="s">
        <v>17</v>
      </c>
      <c r="D118" s="26">
        <f>SUM(D113:D117)</f>
        <v>59156</v>
      </c>
      <c r="E118" s="27"/>
      <c r="F118" s="27"/>
      <c r="G118" s="27"/>
      <c r="H118" s="26">
        <f>SUM(H113:H117)</f>
        <v>49411</v>
      </c>
      <c r="I118" s="25"/>
      <c r="J118" s="26">
        <v>73100</v>
      </c>
      <c r="K118" s="25"/>
      <c r="L118" s="26">
        <f>SUM(L113:L117)</f>
        <v>48889</v>
      </c>
      <c r="M118" s="25"/>
      <c r="N118" s="26">
        <v>55206</v>
      </c>
      <c r="O118" s="27"/>
      <c r="P118" s="26">
        <f>SUM(P113:P117)</f>
        <v>63057.5</v>
      </c>
      <c r="Q118" s="27"/>
      <c r="R118" s="26">
        <f>SUM(R113:R117)</f>
        <v>73347.5</v>
      </c>
      <c r="S118" s="25"/>
      <c r="T118" s="26">
        <f>SUM(T113:T117)</f>
        <v>62332.5</v>
      </c>
      <c r="U118" s="25"/>
      <c r="V118" s="26">
        <f>SUM(V113:V117)</f>
        <v>56510</v>
      </c>
      <c r="W118" s="25"/>
      <c r="X118" s="26">
        <f>SUM(X113:X117)</f>
        <v>54658</v>
      </c>
      <c r="Y118" s="27"/>
      <c r="Z118" s="27"/>
    </row>
    <row r="119" spans="1:26" ht="30" customHeight="1">
      <c r="A119" s="10"/>
      <c r="B119" s="10"/>
      <c r="C119" s="27" t="s">
        <v>20</v>
      </c>
      <c r="D119" s="16"/>
      <c r="E119" s="9"/>
      <c r="F119" s="9"/>
      <c r="G119" s="9"/>
      <c r="H119" s="16"/>
      <c r="I119" s="16"/>
      <c r="J119" s="16"/>
      <c r="K119" s="16"/>
      <c r="L119" s="16"/>
      <c r="M119" s="16"/>
      <c r="N119" s="16"/>
      <c r="O119" s="9"/>
      <c r="P119" s="25"/>
      <c r="Q119" s="27"/>
      <c r="R119" s="16"/>
      <c r="S119" s="16"/>
      <c r="T119" s="16"/>
      <c r="U119" s="16"/>
      <c r="V119" s="16"/>
      <c r="W119" s="16"/>
      <c r="X119" s="16"/>
      <c r="Y119" s="10"/>
      <c r="Z119" s="10"/>
    </row>
    <row r="120" spans="1:26" ht="15.75" customHeight="1">
      <c r="A120" s="10"/>
      <c r="B120" s="10"/>
      <c r="C120" s="10" t="str">
        <f>+Bogf.!S160</f>
        <v>Materialekøb</v>
      </c>
      <c r="D120" s="16">
        <v>4000</v>
      </c>
      <c r="E120" s="9"/>
      <c r="F120" s="9"/>
      <c r="G120" s="9"/>
      <c r="H120" s="16">
        <f>+Bogf.!W160</f>
        <v>10042.5</v>
      </c>
      <c r="I120" s="16"/>
      <c r="J120" s="16">
        <v>27682.78</v>
      </c>
      <c r="K120" s="16"/>
      <c r="L120" s="16">
        <f>+Bogf.!AA160</f>
        <v>8617.5</v>
      </c>
      <c r="M120" s="16"/>
      <c r="N120" s="16">
        <v>2875</v>
      </c>
      <c r="O120" s="9"/>
      <c r="P120" s="16">
        <v>16682.38</v>
      </c>
      <c r="Q120" s="10"/>
      <c r="R120" s="16">
        <f>+Bogf.!AG160</f>
        <v>3325</v>
      </c>
      <c r="S120" s="16"/>
      <c r="T120" s="16">
        <v>13389.95</v>
      </c>
      <c r="U120" s="16"/>
      <c r="V120" s="16">
        <v>12025</v>
      </c>
      <c r="W120" s="16"/>
      <c r="X120" s="16">
        <v>13475</v>
      </c>
      <c r="Y120" s="10"/>
      <c r="Z120" s="10"/>
    </row>
    <row r="121" spans="1:26" ht="15.75" customHeight="1">
      <c r="A121" s="10"/>
      <c r="B121" s="10"/>
      <c r="C121" s="10" t="str">
        <f>+Bogf.!S161</f>
        <v>Kurser</v>
      </c>
      <c r="D121" s="16">
        <v>0</v>
      </c>
      <c r="E121" s="9"/>
      <c r="F121" s="9"/>
      <c r="G121" s="9"/>
      <c r="H121" s="16">
        <f>+Bogf.!W161</f>
        <v>0</v>
      </c>
      <c r="I121" s="16"/>
      <c r="J121" s="16">
        <v>0</v>
      </c>
      <c r="K121" s="16"/>
      <c r="L121" s="16">
        <f>+Bogf.!AA161</f>
        <v>0</v>
      </c>
      <c r="M121" s="16"/>
      <c r="N121" s="16">
        <v>2000</v>
      </c>
      <c r="O121" s="9"/>
      <c r="P121" s="16">
        <v>1295</v>
      </c>
      <c r="Q121" s="10"/>
      <c r="R121" s="16">
        <f>+Bogf.!AG161</f>
        <v>0</v>
      </c>
      <c r="S121" s="16"/>
      <c r="T121" s="16">
        <v>1700</v>
      </c>
      <c r="U121" s="16"/>
      <c r="V121" s="16">
        <v>1600</v>
      </c>
      <c r="W121" s="16"/>
      <c r="X121" s="16">
        <v>1500</v>
      </c>
      <c r="Y121" s="10"/>
      <c r="Z121" s="10"/>
    </row>
    <row r="122" spans="1:26" ht="15.75" customHeight="1">
      <c r="A122" s="10"/>
      <c r="B122" s="10"/>
      <c r="C122" s="10" t="str">
        <f>+Bogf.!S162</f>
        <v>Stævner/Turneringer</v>
      </c>
      <c r="D122" s="16">
        <v>7000</v>
      </c>
      <c r="E122" s="9"/>
      <c r="F122" s="9"/>
      <c r="G122" s="9"/>
      <c r="H122" s="16">
        <f>+Bogf.!W162</f>
        <v>4428</v>
      </c>
      <c r="I122" s="16"/>
      <c r="J122" s="16">
        <v>9068.2800000000007</v>
      </c>
      <c r="K122" s="16"/>
      <c r="L122" s="16">
        <f>+Bogf.!AA162</f>
        <v>4025</v>
      </c>
      <c r="M122" s="16"/>
      <c r="N122" s="16">
        <v>3214.64</v>
      </c>
      <c r="O122" s="9"/>
      <c r="P122" s="16">
        <v>13644.32</v>
      </c>
      <c r="Q122" s="10"/>
      <c r="R122" s="16">
        <f>+Bogf.!AG162</f>
        <v>13721.98</v>
      </c>
      <c r="S122" s="16"/>
      <c r="T122" s="16">
        <v>5526.31</v>
      </c>
      <c r="U122" s="16"/>
      <c r="V122" s="16">
        <v>6461.75</v>
      </c>
      <c r="W122" s="16"/>
      <c r="X122" s="16">
        <v>10142</v>
      </c>
      <c r="Y122" s="10"/>
      <c r="Z122" s="10"/>
    </row>
    <row r="123" spans="1:26" ht="15.75" customHeight="1">
      <c r="A123" s="10"/>
      <c r="B123" s="10"/>
      <c r="C123" s="10" t="str">
        <f>+Bogf.!S163</f>
        <v>Køb/leje dragter</v>
      </c>
      <c r="D123" s="16">
        <v>0</v>
      </c>
      <c r="E123" s="9"/>
      <c r="F123" s="9"/>
      <c r="G123" s="9"/>
      <c r="H123" s="16">
        <f>+Bogf.!W163</f>
        <v>0</v>
      </c>
      <c r="I123" s="16"/>
      <c r="J123" s="16">
        <v>2125</v>
      </c>
      <c r="K123" s="16"/>
      <c r="L123" s="16">
        <f>+Bogf.!AA163</f>
        <v>125</v>
      </c>
      <c r="M123" s="16"/>
      <c r="N123" s="16">
        <v>5065</v>
      </c>
      <c r="O123" s="9"/>
      <c r="P123" s="16">
        <v>3250</v>
      </c>
      <c r="Q123" s="10"/>
      <c r="R123" s="16">
        <f>+Bogf.!AG163</f>
        <v>4090</v>
      </c>
      <c r="S123" s="16"/>
      <c r="T123" s="16">
        <v>0</v>
      </c>
      <c r="U123" s="16"/>
      <c r="V123" s="16">
        <v>0</v>
      </c>
      <c r="W123" s="16"/>
      <c r="X123" s="16">
        <v>10250</v>
      </c>
      <c r="Y123" s="10"/>
      <c r="Z123" s="10"/>
    </row>
    <row r="124" spans="1:26" ht="15.75" customHeight="1">
      <c r="A124" s="10"/>
      <c r="B124" s="10"/>
      <c r="C124" s="10" t="str">
        <f>+Bogf.!S164</f>
        <v>Holdudgifter</v>
      </c>
      <c r="D124" s="16">
        <v>5000</v>
      </c>
      <c r="E124" s="9"/>
      <c r="F124" s="9"/>
      <c r="G124" s="9"/>
      <c r="H124" s="16">
        <f>+Bogf.!W164</f>
        <v>1142</v>
      </c>
      <c r="I124" s="16"/>
      <c r="J124" s="16">
        <v>845</v>
      </c>
      <c r="K124" s="16"/>
      <c r="L124" s="16">
        <f>+Bogf.!AA164</f>
        <v>3873.65</v>
      </c>
      <c r="M124" s="16"/>
      <c r="N124" s="16">
        <v>4948.55</v>
      </c>
      <c r="O124" s="9"/>
      <c r="P124" s="16">
        <v>3592.82</v>
      </c>
      <c r="Q124" s="10"/>
      <c r="R124" s="16">
        <f>+Bogf.!AG164</f>
        <v>2449.58</v>
      </c>
      <c r="S124" s="16"/>
      <c r="T124" s="16">
        <v>9340.2199999999993</v>
      </c>
      <c r="U124" s="16"/>
      <c r="V124" s="16">
        <v>5456.93</v>
      </c>
      <c r="W124" s="16"/>
      <c r="X124" s="16">
        <v>0</v>
      </c>
      <c r="Y124" s="10"/>
      <c r="Z124" s="10"/>
    </row>
    <row r="125" spans="1:26" ht="15.75" customHeight="1">
      <c r="A125" s="10"/>
      <c r="B125" s="10"/>
      <c r="C125" s="10" t="str">
        <f>+Bogf.!S165</f>
        <v>Godtgørelse instruktører</v>
      </c>
      <c r="D125" s="16">
        <v>14960</v>
      </c>
      <c r="E125" s="9"/>
      <c r="F125" s="9"/>
      <c r="G125" s="9"/>
      <c r="H125" s="16">
        <f>+Bogf.!W165</f>
        <v>6640</v>
      </c>
      <c r="I125" s="16"/>
      <c r="J125" s="16">
        <v>14560</v>
      </c>
      <c r="K125" s="16"/>
      <c r="L125" s="16">
        <f>+Bogf.!AA165</f>
        <v>15680</v>
      </c>
      <c r="M125" s="16"/>
      <c r="N125" s="16">
        <v>20730</v>
      </c>
      <c r="O125" s="9"/>
      <c r="P125" s="16">
        <v>28720</v>
      </c>
      <c r="Q125" s="10"/>
      <c r="R125" s="16">
        <f>+Bogf.!AG165</f>
        <v>24025</v>
      </c>
      <c r="S125" s="16"/>
      <c r="T125" s="16">
        <v>27770</v>
      </c>
      <c r="U125" s="16"/>
      <c r="V125" s="16">
        <v>29190</v>
      </c>
      <c r="W125" s="16"/>
      <c r="X125" s="16">
        <v>21000</v>
      </c>
      <c r="Y125" s="10"/>
      <c r="Z125" s="10"/>
    </row>
    <row r="126" spans="1:26" ht="15.75" customHeight="1">
      <c r="A126" s="10"/>
      <c r="B126" s="10"/>
      <c r="C126" s="10" t="str">
        <f>+Bogf.!S166</f>
        <v>Kørselsgodtgørelse</v>
      </c>
      <c r="D126" s="16">
        <v>0</v>
      </c>
      <c r="E126" s="9"/>
      <c r="F126" s="9"/>
      <c r="G126" s="9"/>
      <c r="H126" s="16">
        <f>+Bogf.!W166</f>
        <v>0</v>
      </c>
      <c r="I126" s="16"/>
      <c r="J126" s="16">
        <v>0</v>
      </c>
      <c r="K126" s="16"/>
      <c r="L126" s="16">
        <f>+Bogf.!AA166</f>
        <v>0</v>
      </c>
      <c r="M126" s="16"/>
      <c r="N126" s="16">
        <v>336</v>
      </c>
      <c r="O126" s="9"/>
      <c r="P126" s="16">
        <v>1134</v>
      </c>
      <c r="Q126" s="10"/>
      <c r="R126" s="16">
        <f>+Bogf.!AG166</f>
        <v>1402.8</v>
      </c>
      <c r="S126" s="16"/>
      <c r="T126" s="16">
        <v>672</v>
      </c>
      <c r="U126" s="16"/>
      <c r="V126" s="16">
        <v>0</v>
      </c>
      <c r="W126" s="16"/>
      <c r="X126" s="16"/>
      <c r="Y126" s="10"/>
      <c r="Z126" s="10"/>
    </row>
    <row r="127" spans="1:26" ht="15.75" customHeight="1">
      <c r="A127" s="10"/>
      <c r="B127" s="10"/>
      <c r="C127" s="10" t="str">
        <f>+Bogf.!S167</f>
        <v>Leje af hal</v>
      </c>
      <c r="D127" s="16">
        <v>27002.5</v>
      </c>
      <c r="E127" s="9"/>
      <c r="F127" s="9"/>
      <c r="G127" s="9"/>
      <c r="H127" s="16">
        <f>+Bogf.!W167</f>
        <v>28800</v>
      </c>
      <c r="I127" s="16"/>
      <c r="J127" s="16">
        <v>31782</v>
      </c>
      <c r="K127" s="16"/>
      <c r="L127" s="16">
        <f>+Bogf.!AA167</f>
        <v>25085</v>
      </c>
      <c r="M127" s="16"/>
      <c r="N127" s="16">
        <v>29880.25</v>
      </c>
      <c r="O127" s="9"/>
      <c r="P127" s="16">
        <v>36274</v>
      </c>
      <c r="Q127" s="10"/>
      <c r="R127" s="16">
        <f>+Bogf.!AG167</f>
        <v>30274.25</v>
      </c>
      <c r="S127" s="16"/>
      <c r="T127" s="16">
        <v>33824</v>
      </c>
      <c r="U127" s="16"/>
      <c r="V127" s="16">
        <v>31437</v>
      </c>
      <c r="W127" s="16"/>
      <c r="X127" s="16">
        <v>23395</v>
      </c>
      <c r="Y127" s="10"/>
      <c r="Z127" s="10"/>
    </row>
    <row r="128" spans="1:26" ht="15.75" hidden="1" customHeight="1">
      <c r="A128" s="10"/>
      <c r="B128" s="10"/>
      <c r="C128" s="10" t="str">
        <f>+Bogf.!S168</f>
        <v>Annoncer, program</v>
      </c>
      <c r="D128" s="16">
        <v>0</v>
      </c>
      <c r="E128" s="9"/>
      <c r="F128" s="9"/>
      <c r="G128" s="9"/>
      <c r="H128" s="16">
        <f>+Bogf.!W168</f>
        <v>0</v>
      </c>
      <c r="I128" s="16"/>
      <c r="J128" s="16">
        <v>0</v>
      </c>
      <c r="K128" s="16"/>
      <c r="L128" s="16">
        <f>+Bogf.!AA168</f>
        <v>0</v>
      </c>
      <c r="M128" s="16"/>
      <c r="N128" s="16">
        <v>0</v>
      </c>
      <c r="O128" s="9"/>
      <c r="P128" s="16">
        <v>0</v>
      </c>
      <c r="Q128" s="10"/>
      <c r="R128" s="16">
        <f>+Bogf.!AG168</f>
        <v>0</v>
      </c>
      <c r="S128" s="16"/>
      <c r="T128" s="16">
        <v>0</v>
      </c>
      <c r="U128" s="16"/>
      <c r="V128" s="16">
        <v>0</v>
      </c>
      <c r="W128" s="16"/>
      <c r="X128" s="16"/>
      <c r="Y128" s="10"/>
      <c r="Z128" s="10"/>
    </row>
    <row r="129" spans="1:26" ht="15.75" customHeight="1">
      <c r="A129" s="10"/>
      <c r="B129" s="10"/>
      <c r="C129" s="10" t="str">
        <f>+Bogf.!S169</f>
        <v>Møder</v>
      </c>
      <c r="D129" s="16">
        <v>2500</v>
      </c>
      <c r="E129" s="9"/>
      <c r="F129" s="9"/>
      <c r="G129" s="9"/>
      <c r="H129" s="16">
        <f>+Bogf.!W169</f>
        <v>44</v>
      </c>
      <c r="I129" s="16"/>
      <c r="J129" s="16">
        <v>127</v>
      </c>
      <c r="K129" s="16"/>
      <c r="L129" s="16">
        <f>+Bogf.!AA169</f>
        <v>40</v>
      </c>
      <c r="M129" s="16"/>
      <c r="N129" s="16">
        <v>50</v>
      </c>
      <c r="O129" s="9"/>
      <c r="P129" s="16">
        <v>310</v>
      </c>
      <c r="Q129" s="10"/>
      <c r="R129" s="16">
        <f>+Bogf.!AG169</f>
        <v>70</v>
      </c>
      <c r="S129" s="16"/>
      <c r="T129" s="16">
        <v>88</v>
      </c>
      <c r="U129" s="16"/>
      <c r="V129" s="16">
        <v>80</v>
      </c>
      <c r="W129" s="16"/>
      <c r="X129" s="16">
        <v>856</v>
      </c>
      <c r="Y129" s="10"/>
      <c r="Z129" s="10"/>
    </row>
    <row r="130" spans="1:26" ht="15.75" customHeight="1">
      <c r="A130" s="10"/>
      <c r="B130" s="10"/>
      <c r="C130" s="10" t="str">
        <f>+Bogf.!S170</f>
        <v>Kontorartikler, kopier, porto</v>
      </c>
      <c r="D130" s="16">
        <v>0</v>
      </c>
      <c r="E130" s="9"/>
      <c r="F130" s="9"/>
      <c r="G130" s="9"/>
      <c r="H130" s="16">
        <f>+Bogf.!W170</f>
        <v>0</v>
      </c>
      <c r="I130" s="16"/>
      <c r="J130" s="16">
        <v>0</v>
      </c>
      <c r="K130" s="16"/>
      <c r="L130" s="16">
        <f>+Bogf.!AA170</f>
        <v>40</v>
      </c>
      <c r="M130" s="16"/>
      <c r="N130" s="16">
        <v>0</v>
      </c>
      <c r="O130" s="9"/>
      <c r="P130" s="16">
        <v>0</v>
      </c>
      <c r="Q130" s="10"/>
      <c r="R130" s="16">
        <f>+Bogf.!AG170</f>
        <v>0</v>
      </c>
      <c r="S130" s="16"/>
      <c r="T130" s="16">
        <v>62</v>
      </c>
      <c r="U130" s="16"/>
      <c r="V130" s="16">
        <v>0</v>
      </c>
      <c r="W130" s="16"/>
      <c r="X130" s="16"/>
      <c r="Y130" s="10"/>
      <c r="Z130" s="10"/>
    </row>
    <row r="131" spans="1:26" ht="15.75" customHeight="1">
      <c r="A131" s="10"/>
      <c r="B131" s="10"/>
      <c r="C131" s="10" t="str">
        <f>+Bogf.!S171</f>
        <v>Kontingenter</v>
      </c>
      <c r="D131" s="16">
        <v>2000</v>
      </c>
      <c r="E131" s="9"/>
      <c r="F131" s="9"/>
      <c r="G131" s="9"/>
      <c r="H131" s="16">
        <f>+Bogf.!W171</f>
        <v>1606.16</v>
      </c>
      <c r="I131" s="16"/>
      <c r="J131" s="16">
        <v>1609.87</v>
      </c>
      <c r="K131" s="16"/>
      <c r="L131" s="16">
        <f>+Bogf.!AA171</f>
        <v>1589.3</v>
      </c>
      <c r="M131" s="16"/>
      <c r="N131" s="16">
        <v>1616.6</v>
      </c>
      <c r="O131" s="9"/>
      <c r="P131" s="16">
        <v>0</v>
      </c>
      <c r="Q131" s="10"/>
      <c r="R131" s="16">
        <f>+Bogf.!AG171</f>
        <v>0</v>
      </c>
      <c r="S131" s="16"/>
      <c r="T131" s="16">
        <v>0</v>
      </c>
      <c r="U131" s="16"/>
      <c r="V131" s="16">
        <v>0</v>
      </c>
      <c r="W131" s="16"/>
      <c r="X131" s="16"/>
      <c r="Y131" s="10"/>
      <c r="Z131" s="10"/>
    </row>
    <row r="132" spans="1:26" ht="15.75" hidden="1" customHeight="1">
      <c r="A132" s="10"/>
      <c r="B132" s="10"/>
      <c r="C132" s="10" t="str">
        <f>+Bogf.!S172</f>
        <v>Forsikringer</v>
      </c>
      <c r="D132" s="16">
        <v>0</v>
      </c>
      <c r="E132" s="9"/>
      <c r="F132" s="9"/>
      <c r="G132" s="9"/>
      <c r="H132" s="16">
        <f>+Bogf.!W172</f>
        <v>0</v>
      </c>
      <c r="I132" s="16"/>
      <c r="J132" s="16">
        <v>0</v>
      </c>
      <c r="K132" s="16"/>
      <c r="L132" s="16">
        <f>+Bogf.!AA172</f>
        <v>0</v>
      </c>
      <c r="M132" s="16"/>
      <c r="N132" s="16">
        <v>0</v>
      </c>
      <c r="O132" s="9"/>
      <c r="P132" s="16">
        <v>0</v>
      </c>
      <c r="Q132" s="10"/>
      <c r="R132" s="16">
        <f>+Bogf.!AG172</f>
        <v>0</v>
      </c>
      <c r="S132" s="16"/>
      <c r="T132" s="16">
        <v>0</v>
      </c>
      <c r="U132" s="16"/>
      <c r="V132" s="16">
        <v>0</v>
      </c>
      <c r="W132" s="16"/>
      <c r="X132" s="16"/>
      <c r="Y132" s="10"/>
      <c r="Z132" s="10"/>
    </row>
    <row r="133" spans="1:26" ht="15.75" customHeight="1">
      <c r="A133" s="10"/>
      <c r="B133" s="10"/>
      <c r="C133" s="10" t="str">
        <f>+Bogf.!S173</f>
        <v>Gaver, pokaler</v>
      </c>
      <c r="D133" s="16">
        <v>500</v>
      </c>
      <c r="E133" s="9"/>
      <c r="F133" s="9"/>
      <c r="G133" s="9"/>
      <c r="H133" s="16">
        <f>+Bogf.!W173</f>
        <v>0</v>
      </c>
      <c r="I133" s="16"/>
      <c r="J133" s="16">
        <v>847.25</v>
      </c>
      <c r="K133" s="16"/>
      <c r="L133" s="16">
        <f>+Bogf.!AA173</f>
        <v>271.63</v>
      </c>
      <c r="M133" s="16"/>
      <c r="N133" s="16">
        <v>0</v>
      </c>
      <c r="O133" s="9"/>
      <c r="P133" s="16">
        <v>407</v>
      </c>
      <c r="Q133" s="10"/>
      <c r="R133" s="16">
        <f>+Bogf.!AG173</f>
        <v>155.25</v>
      </c>
      <c r="S133" s="16"/>
      <c r="T133" s="16">
        <v>310.75</v>
      </c>
      <c r="U133" s="16"/>
      <c r="V133" s="16">
        <v>800.25</v>
      </c>
      <c r="W133" s="16"/>
      <c r="X133" s="16">
        <v>0</v>
      </c>
      <c r="Y133" s="10"/>
      <c r="Z133" s="10"/>
    </row>
    <row r="134" spans="1:26" ht="15.75" hidden="1" customHeight="1">
      <c r="A134" s="10"/>
      <c r="B134" s="10"/>
      <c r="C134" s="10" t="str">
        <f>+Bogf.!S174</f>
        <v>Diverse</v>
      </c>
      <c r="D134" s="16">
        <v>0</v>
      </c>
      <c r="E134" s="9"/>
      <c r="F134" s="9"/>
      <c r="G134" s="9"/>
      <c r="H134" s="16">
        <f>+Bogf.!W174</f>
        <v>0</v>
      </c>
      <c r="I134" s="16"/>
      <c r="J134" s="16">
        <v>0</v>
      </c>
      <c r="K134" s="16"/>
      <c r="L134" s="16">
        <f>+Bogf.!AA174</f>
        <v>0</v>
      </c>
      <c r="M134" s="16"/>
      <c r="N134" s="16">
        <v>0</v>
      </c>
      <c r="O134" s="9"/>
      <c r="P134" s="16">
        <v>0</v>
      </c>
      <c r="Q134" s="10"/>
      <c r="R134" s="16">
        <f>+Bogf.!AG174</f>
        <v>0</v>
      </c>
      <c r="S134" s="16"/>
      <c r="T134" s="16">
        <v>0</v>
      </c>
      <c r="U134" s="16"/>
      <c r="V134" s="16">
        <v>278.89999999999998</v>
      </c>
      <c r="W134" s="16"/>
      <c r="X134" s="16">
        <v>232</v>
      </c>
      <c r="Y134" s="10"/>
      <c r="Z134" s="10"/>
    </row>
    <row r="135" spans="1:26" ht="15.75" hidden="1" customHeight="1">
      <c r="A135" s="10"/>
      <c r="B135" s="10"/>
      <c r="C135" s="10" t="str">
        <f>+Bogf.!S175</f>
        <v>Afskrivninger</v>
      </c>
      <c r="D135" s="16"/>
      <c r="E135" s="9"/>
      <c r="F135" s="9"/>
      <c r="G135" s="9"/>
      <c r="H135" s="16">
        <f>+Bogf.!W175</f>
        <v>0</v>
      </c>
      <c r="I135" s="16"/>
      <c r="J135" s="16">
        <v>0</v>
      </c>
      <c r="K135" s="16"/>
      <c r="L135" s="16">
        <f>+Bogf.!AA175</f>
        <v>0</v>
      </c>
      <c r="M135" s="16"/>
      <c r="N135" s="16"/>
      <c r="O135" s="9"/>
      <c r="P135" s="16"/>
      <c r="Q135" s="10"/>
      <c r="R135" s="16"/>
      <c r="S135" s="16"/>
      <c r="T135" s="16"/>
      <c r="U135" s="16"/>
      <c r="V135" s="16"/>
      <c r="W135" s="16"/>
      <c r="X135" s="16"/>
      <c r="Y135" s="10"/>
      <c r="Z135" s="10"/>
    </row>
    <row r="136" spans="1:26" ht="15.75" customHeight="1">
      <c r="A136" s="27"/>
      <c r="B136" s="27"/>
      <c r="C136" s="27" t="s">
        <v>33</v>
      </c>
      <c r="D136" s="26">
        <f>SUM(D120:D134)</f>
        <v>62962.5</v>
      </c>
      <c r="E136" s="27"/>
      <c r="F136" s="27"/>
      <c r="G136" s="27"/>
      <c r="H136" s="26">
        <f>SUM(H120:H134)</f>
        <v>52702.66</v>
      </c>
      <c r="I136" s="25"/>
      <c r="J136" s="26">
        <v>88647.18</v>
      </c>
      <c r="K136" s="25"/>
      <c r="L136" s="26">
        <f>SUM(L120:L134)</f>
        <v>59347.08</v>
      </c>
      <c r="M136" s="25"/>
      <c r="N136" s="26">
        <v>70716.040000000008</v>
      </c>
      <c r="O136" s="27"/>
      <c r="P136" s="26">
        <f>SUM(P120:P134)</f>
        <v>105309.51999999999</v>
      </c>
      <c r="Q136" s="27"/>
      <c r="R136" s="26">
        <f>SUM(R120:R134)</f>
        <v>79513.86</v>
      </c>
      <c r="S136" s="25"/>
      <c r="T136" s="26">
        <f>SUM(T120:T134)</f>
        <v>92683.23000000001</v>
      </c>
      <c r="U136" s="25"/>
      <c r="V136" s="26">
        <f>SUM(V120:V134)</f>
        <v>87329.829999999987</v>
      </c>
      <c r="W136" s="25"/>
      <c r="X136" s="26">
        <f>SUM(X120:X134)</f>
        <v>80850</v>
      </c>
      <c r="Y136" s="27"/>
      <c r="Z136" s="27"/>
    </row>
    <row r="137" spans="1:26" ht="15.75" customHeight="1">
      <c r="A137" s="10"/>
      <c r="B137" s="10"/>
      <c r="C137" s="10"/>
      <c r="D137" s="16"/>
      <c r="E137" s="9"/>
      <c r="F137" s="9"/>
      <c r="G137" s="9"/>
      <c r="H137" s="16"/>
      <c r="I137" s="16"/>
      <c r="J137" s="16"/>
      <c r="K137" s="16"/>
      <c r="L137" s="16"/>
      <c r="M137" s="16"/>
      <c r="N137" s="16"/>
      <c r="O137" s="9"/>
      <c r="P137" s="16"/>
      <c r="Q137" s="10"/>
      <c r="R137" s="16"/>
      <c r="S137" s="16"/>
      <c r="T137" s="16"/>
      <c r="U137" s="16"/>
      <c r="V137" s="16"/>
      <c r="W137" s="16"/>
      <c r="X137" s="16"/>
      <c r="Y137" s="10"/>
      <c r="Z137" s="10"/>
    </row>
    <row r="138" spans="1:26" ht="15.75" customHeight="1">
      <c r="A138" s="27"/>
      <c r="B138" s="27"/>
      <c r="C138" s="27" t="s">
        <v>62</v>
      </c>
      <c r="D138" s="28">
        <f>+D118-D136</f>
        <v>-3806.5</v>
      </c>
      <c r="E138" s="27"/>
      <c r="F138" s="27"/>
      <c r="G138" s="27"/>
      <c r="H138" s="28">
        <f>+H118-H136</f>
        <v>-3291.6600000000035</v>
      </c>
      <c r="I138" s="25"/>
      <c r="J138" s="28">
        <v>-15547.179999999993</v>
      </c>
      <c r="K138" s="25"/>
      <c r="L138" s="28">
        <f>+L118-L136</f>
        <v>-10458.080000000002</v>
      </c>
      <c r="M138" s="25"/>
      <c r="N138" s="28">
        <v>-15510.040000000008</v>
      </c>
      <c r="O138" s="27"/>
      <c r="P138" s="28">
        <f>+P118-P136</f>
        <v>-42252.01999999999</v>
      </c>
      <c r="Q138" s="27"/>
      <c r="R138" s="28">
        <f>+R118-R136</f>
        <v>-6166.3600000000006</v>
      </c>
      <c r="S138" s="25"/>
      <c r="T138" s="28">
        <f>+T118-T136</f>
        <v>-30350.73000000001</v>
      </c>
      <c r="U138" s="25"/>
      <c r="V138" s="28">
        <f>+V118-V136</f>
        <v>-30819.829999999987</v>
      </c>
      <c r="W138" s="25"/>
      <c r="X138" s="28">
        <f>+X118-X136</f>
        <v>-26192</v>
      </c>
      <c r="Y138" s="27"/>
      <c r="Z138" s="27"/>
    </row>
    <row r="139" spans="1:26" ht="15.75" hidden="1" customHeight="1">
      <c r="A139" s="10"/>
      <c r="B139" s="10"/>
      <c r="C139" s="10"/>
      <c r="D139" s="16"/>
      <c r="E139" s="9"/>
      <c r="F139" s="9"/>
      <c r="G139" s="9"/>
      <c r="H139" s="16"/>
      <c r="I139" s="16"/>
      <c r="J139" s="16"/>
      <c r="K139" s="16"/>
      <c r="L139" s="16"/>
      <c r="M139" s="16"/>
      <c r="N139" s="16"/>
      <c r="O139" s="9"/>
      <c r="P139" s="16"/>
      <c r="Q139" s="10"/>
      <c r="R139" s="16"/>
      <c r="S139" s="16"/>
      <c r="T139" s="16"/>
      <c r="U139" s="16"/>
      <c r="V139" s="16"/>
      <c r="W139" s="16"/>
      <c r="X139" s="16"/>
      <c r="Y139" s="10"/>
      <c r="Z139" s="10"/>
    </row>
    <row r="140" spans="1:26" ht="15.75" hidden="1" customHeight="1">
      <c r="A140" s="10">
        <f>+A111+1</f>
        <v>5</v>
      </c>
      <c r="B140" s="10"/>
      <c r="C140" s="27" t="s">
        <v>66</v>
      </c>
      <c r="D140" s="16"/>
      <c r="E140" s="9"/>
      <c r="F140" s="9"/>
      <c r="G140" s="9"/>
      <c r="H140" s="16"/>
      <c r="I140" s="16"/>
      <c r="J140" s="16"/>
      <c r="K140" s="16"/>
      <c r="L140" s="16"/>
      <c r="M140" s="16"/>
      <c r="N140" s="16"/>
      <c r="O140" s="9"/>
      <c r="P140" s="25"/>
      <c r="Q140" s="27"/>
      <c r="R140" s="16"/>
      <c r="S140" s="16"/>
      <c r="T140" s="16"/>
      <c r="U140" s="16"/>
      <c r="V140" s="16"/>
      <c r="W140" s="16"/>
      <c r="X140" s="16"/>
      <c r="Y140" s="10"/>
      <c r="Z140" s="10"/>
    </row>
    <row r="141" spans="1:26" ht="15.75" hidden="1" customHeight="1">
      <c r="A141" s="10"/>
      <c r="B141" s="10"/>
      <c r="C141" s="27" t="s">
        <v>8</v>
      </c>
      <c r="D141" s="16"/>
      <c r="E141" s="9"/>
      <c r="F141" s="9"/>
      <c r="G141" s="9"/>
      <c r="H141" s="16"/>
      <c r="I141" s="16"/>
      <c r="J141" s="16"/>
      <c r="K141" s="16"/>
      <c r="L141" s="16"/>
      <c r="M141" s="16"/>
      <c r="N141" s="16"/>
      <c r="O141" s="9"/>
      <c r="P141" s="25"/>
      <c r="Q141" s="27"/>
      <c r="R141" s="16"/>
      <c r="S141" s="16"/>
      <c r="T141" s="16"/>
      <c r="U141" s="16"/>
      <c r="V141" s="16"/>
      <c r="W141" s="16"/>
      <c r="X141" s="16"/>
      <c r="Y141" s="10"/>
      <c r="Z141" s="10"/>
    </row>
    <row r="142" spans="1:26" ht="15.75" hidden="1" customHeight="1">
      <c r="A142" s="10"/>
      <c r="B142" s="10"/>
      <c r="C142" s="10" t="str">
        <f>+Bogf.!S180</f>
        <v>Kontingenter, aktiviteter</v>
      </c>
      <c r="D142" s="16">
        <v>0</v>
      </c>
      <c r="E142" s="9"/>
      <c r="F142" s="9"/>
      <c r="G142" s="9"/>
      <c r="H142" s="16">
        <f>-Bogf.!W180</f>
        <v>0</v>
      </c>
      <c r="I142" s="16"/>
      <c r="J142" s="16">
        <v>0</v>
      </c>
      <c r="K142" s="16"/>
      <c r="L142" s="16">
        <f>-Bogf.!AA180</f>
        <v>0</v>
      </c>
      <c r="M142" s="16"/>
      <c r="N142" s="16">
        <v>0</v>
      </c>
      <c r="O142" s="9"/>
      <c r="P142" s="16">
        <v>2400</v>
      </c>
      <c r="Q142" s="10"/>
      <c r="R142" s="16">
        <f>-Bogf.!AG180</f>
        <v>3600</v>
      </c>
      <c r="S142" s="16"/>
      <c r="T142" s="16">
        <v>2700</v>
      </c>
      <c r="U142" s="16"/>
      <c r="V142" s="16">
        <v>6900</v>
      </c>
      <c r="W142" s="16"/>
      <c r="X142" s="16">
        <v>7850</v>
      </c>
      <c r="Y142" s="10"/>
      <c r="Z142" s="10"/>
    </row>
    <row r="143" spans="1:26" ht="15.75" hidden="1" customHeight="1">
      <c r="A143" s="10"/>
      <c r="B143" s="10"/>
      <c r="C143" s="10" t="str">
        <f>+Bogf.!S181</f>
        <v>Andre indtægter</v>
      </c>
      <c r="D143" s="16">
        <v>0</v>
      </c>
      <c r="E143" s="9"/>
      <c r="F143" s="9"/>
      <c r="G143" s="9"/>
      <c r="H143" s="16">
        <f>-Bogf.!W181</f>
        <v>0</v>
      </c>
      <c r="I143" s="16"/>
      <c r="J143" s="16">
        <v>0</v>
      </c>
      <c r="K143" s="16"/>
      <c r="L143" s="16">
        <f>-Bogf.!AA181</f>
        <v>0</v>
      </c>
      <c r="M143" s="16"/>
      <c r="N143" s="16">
        <v>0</v>
      </c>
      <c r="O143" s="9"/>
      <c r="P143" s="16">
        <v>0</v>
      </c>
      <c r="Q143" s="10"/>
      <c r="R143" s="16">
        <f>-Bogf.!AG181</f>
        <v>0</v>
      </c>
      <c r="S143" s="16"/>
      <c r="T143" s="16">
        <v>84</v>
      </c>
      <c r="U143" s="16"/>
      <c r="V143" s="16">
        <v>0</v>
      </c>
      <c r="W143" s="16"/>
      <c r="X143" s="16">
        <v>0</v>
      </c>
      <c r="Y143" s="10"/>
      <c r="Z143" s="10"/>
    </row>
    <row r="144" spans="1:26" ht="15.75" hidden="1" customHeight="1">
      <c r="A144" s="10"/>
      <c r="B144" s="10"/>
      <c r="C144" s="27" t="s">
        <v>17</v>
      </c>
      <c r="D144" s="26">
        <f>SUM(D142:D143)</f>
        <v>0</v>
      </c>
      <c r="E144" s="9"/>
      <c r="F144" s="9"/>
      <c r="G144" s="9"/>
      <c r="H144" s="26">
        <f>SUM(H142:H143)</f>
        <v>0</v>
      </c>
      <c r="I144" s="25"/>
      <c r="J144" s="25">
        <v>0</v>
      </c>
      <c r="K144" s="25"/>
      <c r="L144" s="26">
        <f>SUM(L142:L143)</f>
        <v>0</v>
      </c>
      <c r="M144" s="25"/>
      <c r="N144" s="26">
        <v>0</v>
      </c>
      <c r="O144" s="9"/>
      <c r="P144" s="26">
        <f>SUM(P142:P143)</f>
        <v>2400</v>
      </c>
      <c r="Q144" s="27"/>
      <c r="R144" s="26">
        <f>SUM(R142:R143)</f>
        <v>3600</v>
      </c>
      <c r="S144" s="25"/>
      <c r="T144" s="26">
        <f>SUM(T142:T143)</f>
        <v>2784</v>
      </c>
      <c r="U144" s="25"/>
      <c r="V144" s="26">
        <f>SUM(V142:V143)</f>
        <v>6900</v>
      </c>
      <c r="W144" s="16"/>
      <c r="X144" s="26">
        <f>SUM(X142:X143)</f>
        <v>7850</v>
      </c>
      <c r="Y144" s="10"/>
      <c r="Z144" s="10"/>
    </row>
    <row r="145" spans="1:26" ht="26.25" hidden="1" customHeight="1">
      <c r="A145" s="10"/>
      <c r="B145" s="10"/>
      <c r="C145" s="27" t="s">
        <v>20</v>
      </c>
      <c r="D145" s="16"/>
      <c r="E145" s="9"/>
      <c r="F145" s="9"/>
      <c r="G145" s="9"/>
      <c r="H145" s="16"/>
      <c r="I145" s="16"/>
      <c r="J145" s="16"/>
      <c r="K145" s="16"/>
      <c r="L145" s="16"/>
      <c r="M145" s="16"/>
      <c r="N145" s="16"/>
      <c r="O145" s="9"/>
      <c r="P145" s="25"/>
      <c r="Q145" s="27"/>
      <c r="R145" s="16"/>
      <c r="S145" s="16"/>
      <c r="T145" s="16"/>
      <c r="U145" s="16"/>
      <c r="V145" s="16"/>
      <c r="W145" s="16"/>
      <c r="X145" s="16"/>
      <c r="Y145" s="10"/>
      <c r="Z145" s="10"/>
    </row>
    <row r="146" spans="1:26" ht="15.75" hidden="1" customHeight="1">
      <c r="A146" s="10"/>
      <c r="B146" s="10"/>
      <c r="C146" s="10" t="str">
        <f>+Bogf.!S184</f>
        <v>Kurser</v>
      </c>
      <c r="D146" s="16">
        <v>0</v>
      </c>
      <c r="E146" s="9"/>
      <c r="F146" s="9"/>
      <c r="G146" s="9"/>
      <c r="H146" s="16">
        <f>+Bogf.!W184</f>
        <v>0</v>
      </c>
      <c r="I146" s="16"/>
      <c r="J146" s="16">
        <v>0</v>
      </c>
      <c r="K146" s="16"/>
      <c r="L146" s="16">
        <f>+Bogf.!AA184</f>
        <v>0</v>
      </c>
      <c r="M146" s="16"/>
      <c r="N146" s="16">
        <v>0</v>
      </c>
      <c r="O146" s="9"/>
      <c r="P146" s="16">
        <v>0</v>
      </c>
      <c r="Q146" s="10"/>
      <c r="R146" s="16">
        <f>+Bogf.!AG184</f>
        <v>751.39</v>
      </c>
      <c r="S146" s="16"/>
      <c r="T146" s="16">
        <v>1498</v>
      </c>
      <c r="U146" s="16"/>
      <c r="V146" s="16">
        <v>0</v>
      </c>
      <c r="W146" s="16"/>
      <c r="X146" s="16"/>
      <c r="Y146" s="10"/>
      <c r="Z146" s="10"/>
    </row>
    <row r="147" spans="1:26" ht="15.75" hidden="1" customHeight="1">
      <c r="A147" s="10"/>
      <c r="B147" s="10"/>
      <c r="C147" s="10" t="str">
        <f>+Bogf.!S185</f>
        <v>Stævner/Turneringer</v>
      </c>
      <c r="D147" s="16">
        <v>0</v>
      </c>
      <c r="E147" s="9"/>
      <c r="F147" s="9"/>
      <c r="G147" s="9"/>
      <c r="H147" s="16">
        <f>+Bogf.!W185</f>
        <v>0</v>
      </c>
      <c r="I147" s="16"/>
      <c r="J147" s="16">
        <v>0</v>
      </c>
      <c r="K147" s="16"/>
      <c r="L147" s="16">
        <f>+Bogf.!AA185</f>
        <v>0</v>
      </c>
      <c r="M147" s="16"/>
      <c r="N147" s="16">
        <v>0</v>
      </c>
      <c r="O147" s="9"/>
      <c r="P147" s="16">
        <v>0</v>
      </c>
      <c r="Q147" s="10"/>
      <c r="R147" s="16">
        <f>+Bogf.!AG185</f>
        <v>0</v>
      </c>
      <c r="S147" s="16"/>
      <c r="T147" s="16">
        <v>0</v>
      </c>
      <c r="U147" s="16"/>
      <c r="V147" s="16">
        <v>70</v>
      </c>
      <c r="W147" s="16"/>
      <c r="X147" s="16">
        <v>0</v>
      </c>
      <c r="Y147" s="10"/>
      <c r="Z147" s="10"/>
    </row>
    <row r="148" spans="1:26" ht="15.75" hidden="1" customHeight="1">
      <c r="A148" s="10"/>
      <c r="B148" s="10"/>
      <c r="C148" s="10" t="str">
        <f>+Bogf.!S186</f>
        <v>Godtgørelse instruktører</v>
      </c>
      <c r="D148" s="16">
        <v>0</v>
      </c>
      <c r="E148" s="9"/>
      <c r="F148" s="9"/>
      <c r="G148" s="9"/>
      <c r="H148" s="16">
        <f>+Bogf.!W186</f>
        <v>0</v>
      </c>
      <c r="I148" s="16"/>
      <c r="J148" s="16">
        <v>0</v>
      </c>
      <c r="K148" s="16"/>
      <c r="L148" s="16">
        <f>+Bogf.!AA186</f>
        <v>0</v>
      </c>
      <c r="M148" s="16"/>
      <c r="N148" s="16">
        <v>0</v>
      </c>
      <c r="O148" s="9"/>
      <c r="P148" s="16">
        <v>2097</v>
      </c>
      <c r="Q148" s="10"/>
      <c r="R148" s="16">
        <f>+Bogf.!AG186</f>
        <v>1980</v>
      </c>
      <c r="S148" s="16"/>
      <c r="T148" s="16">
        <v>3280</v>
      </c>
      <c r="U148" s="16"/>
      <c r="V148" s="16">
        <v>3495</v>
      </c>
      <c r="W148" s="16"/>
      <c r="X148" s="16">
        <v>960</v>
      </c>
      <c r="Y148" s="10"/>
      <c r="Z148" s="10"/>
    </row>
    <row r="149" spans="1:26" ht="15.75" hidden="1" customHeight="1">
      <c r="A149" s="10"/>
      <c r="B149" s="10"/>
      <c r="C149" s="10" t="str">
        <f>+Bogf.!S187</f>
        <v>Kørselsgodtgørelse</v>
      </c>
      <c r="D149" s="16">
        <v>0</v>
      </c>
      <c r="E149" s="9"/>
      <c r="F149" s="9"/>
      <c r="G149" s="9"/>
      <c r="H149" s="16">
        <f>+Bogf.!W187</f>
        <v>0</v>
      </c>
      <c r="I149" s="16"/>
      <c r="J149" s="16">
        <v>0</v>
      </c>
      <c r="K149" s="16"/>
      <c r="L149" s="16">
        <f>+Bogf.!AA187</f>
        <v>0</v>
      </c>
      <c r="M149" s="16"/>
      <c r="N149" s="16">
        <v>0</v>
      </c>
      <c r="O149" s="9"/>
      <c r="P149" s="16">
        <v>0</v>
      </c>
      <c r="Q149" s="10"/>
      <c r="R149" s="16">
        <f>+Bogf.!AG187</f>
        <v>0</v>
      </c>
      <c r="S149" s="16"/>
      <c r="T149" s="16">
        <v>1170</v>
      </c>
      <c r="U149" s="16"/>
      <c r="V149" s="16">
        <v>1008</v>
      </c>
      <c r="W149" s="16"/>
      <c r="X149" s="16">
        <v>0</v>
      </c>
      <c r="Y149" s="10"/>
      <c r="Z149" s="10"/>
    </row>
    <row r="150" spans="1:26" ht="15.75" hidden="1" customHeight="1">
      <c r="A150" s="10"/>
      <c r="B150" s="10"/>
      <c r="C150" s="10" t="str">
        <f>+Bogf.!S188</f>
        <v>Leje af gymnastiksal</v>
      </c>
      <c r="D150" s="16">
        <v>0</v>
      </c>
      <c r="E150" s="9"/>
      <c r="F150" s="9"/>
      <c r="G150" s="9"/>
      <c r="H150" s="16">
        <f>+Bogf.!W188</f>
        <v>0</v>
      </c>
      <c r="I150" s="16"/>
      <c r="J150" s="16">
        <v>0</v>
      </c>
      <c r="K150" s="16"/>
      <c r="L150" s="16">
        <f>+Bogf.!AA188</f>
        <v>0</v>
      </c>
      <c r="M150" s="16"/>
      <c r="N150" s="16">
        <v>0</v>
      </c>
      <c r="O150" s="9"/>
      <c r="P150" s="16">
        <v>504</v>
      </c>
      <c r="Q150" s="10"/>
      <c r="R150" s="16">
        <f>+Bogf.!AG188</f>
        <v>588</v>
      </c>
      <c r="S150" s="16"/>
      <c r="T150" s="16">
        <v>1414</v>
      </c>
      <c r="U150" s="16"/>
      <c r="V150" s="16">
        <v>831</v>
      </c>
      <c r="W150" s="16"/>
      <c r="X150" s="16">
        <v>0</v>
      </c>
      <c r="Y150" s="10"/>
      <c r="Z150" s="10"/>
    </row>
    <row r="151" spans="1:26" ht="15.75" hidden="1" customHeight="1">
      <c r="A151" s="10"/>
      <c r="B151" s="10"/>
      <c r="C151" s="10" t="str">
        <f>+Bogf.!S189</f>
        <v>Kontingenter</v>
      </c>
      <c r="D151" s="16">
        <v>0</v>
      </c>
      <c r="E151" s="9"/>
      <c r="F151" s="9"/>
      <c r="G151" s="9"/>
      <c r="H151" s="16">
        <f>+Bogf.!W189</f>
        <v>0</v>
      </c>
      <c r="I151" s="16"/>
      <c r="J151" s="16">
        <v>0</v>
      </c>
      <c r="K151" s="16"/>
      <c r="L151" s="16">
        <f>+Bogf.!AA189</f>
        <v>0</v>
      </c>
      <c r="M151" s="16"/>
      <c r="N151" s="16">
        <v>0</v>
      </c>
      <c r="O151" s="9"/>
      <c r="P151" s="16">
        <v>0</v>
      </c>
      <c r="Q151" s="10"/>
      <c r="R151" s="16">
        <f>+Bogf.!AG189</f>
        <v>0</v>
      </c>
      <c r="S151" s="16"/>
      <c r="T151" s="16">
        <v>0</v>
      </c>
      <c r="U151" s="16"/>
      <c r="V151" s="16">
        <v>0</v>
      </c>
      <c r="W151" s="16"/>
      <c r="X151" s="16"/>
      <c r="Y151" s="10"/>
      <c r="Z151" s="10"/>
    </row>
    <row r="152" spans="1:26" ht="15.75" hidden="1" customHeight="1">
      <c r="A152" s="10"/>
      <c r="B152" s="10"/>
      <c r="C152" s="10" t="str">
        <f>+Bogf.!S190</f>
        <v>Gaver/Pokaler</v>
      </c>
      <c r="D152" s="16">
        <v>0</v>
      </c>
      <c r="E152" s="9"/>
      <c r="F152" s="9"/>
      <c r="G152" s="9"/>
      <c r="H152" s="16">
        <f>+Bogf.!W190</f>
        <v>0</v>
      </c>
      <c r="I152" s="16"/>
      <c r="J152" s="16">
        <v>0</v>
      </c>
      <c r="K152" s="16"/>
      <c r="L152" s="16">
        <f>+Bogf.!AA190</f>
        <v>0</v>
      </c>
      <c r="M152" s="16"/>
      <c r="N152" s="16">
        <v>0</v>
      </c>
      <c r="O152" s="9"/>
      <c r="P152" s="16">
        <v>0</v>
      </c>
      <c r="Q152" s="10"/>
      <c r="R152" s="16">
        <f>+Bogf.!AG190</f>
        <v>0</v>
      </c>
      <c r="S152" s="16"/>
      <c r="T152" s="16">
        <v>0</v>
      </c>
      <c r="U152" s="16"/>
      <c r="V152" s="16">
        <v>0</v>
      </c>
      <c r="W152" s="16"/>
      <c r="X152" s="16"/>
      <c r="Y152" s="10"/>
      <c r="Z152" s="10"/>
    </row>
    <row r="153" spans="1:26" ht="15.75" hidden="1" customHeight="1">
      <c r="A153" s="10"/>
      <c r="B153" s="10"/>
      <c r="C153" s="10" t="str">
        <f>+Bogf.!S191</f>
        <v>Diverse</v>
      </c>
      <c r="D153" s="16">
        <v>0</v>
      </c>
      <c r="E153" s="9"/>
      <c r="F153" s="9"/>
      <c r="G153" s="9"/>
      <c r="H153" s="16">
        <f>+Bogf.!W191</f>
        <v>0</v>
      </c>
      <c r="I153" s="16"/>
      <c r="J153" s="16">
        <v>0</v>
      </c>
      <c r="K153" s="16"/>
      <c r="L153" s="16">
        <f>+Bogf.!AA191</f>
        <v>0</v>
      </c>
      <c r="M153" s="16"/>
      <c r="N153" s="16">
        <v>0</v>
      </c>
      <c r="O153" s="9"/>
      <c r="P153" s="16">
        <v>0</v>
      </c>
      <c r="Q153" s="10"/>
      <c r="R153" s="16">
        <f>+Bogf.!AG191</f>
        <v>0</v>
      </c>
      <c r="S153" s="16"/>
      <c r="T153" s="16">
        <v>130</v>
      </c>
      <c r="U153" s="16"/>
      <c r="V153" s="16">
        <v>80</v>
      </c>
      <c r="W153" s="16"/>
      <c r="X153" s="16">
        <v>0</v>
      </c>
      <c r="Y153" s="10"/>
      <c r="Z153" s="10"/>
    </row>
    <row r="154" spans="1:26" ht="15.75" hidden="1" customHeight="1">
      <c r="A154" s="27"/>
      <c r="B154" s="27"/>
      <c r="C154" s="27" t="s">
        <v>33</v>
      </c>
      <c r="D154" s="26">
        <f>SUM(D146:D153)</f>
        <v>0</v>
      </c>
      <c r="E154" s="27"/>
      <c r="F154" s="27"/>
      <c r="G154" s="27"/>
      <c r="H154" s="26">
        <f>SUM(H146:H153)</f>
        <v>0</v>
      </c>
      <c r="I154" s="25"/>
      <c r="J154" s="25">
        <v>0</v>
      </c>
      <c r="K154" s="25"/>
      <c r="L154" s="26">
        <f>SUM(L146:L153)</f>
        <v>0</v>
      </c>
      <c r="M154" s="25"/>
      <c r="N154" s="26">
        <v>0</v>
      </c>
      <c r="O154" s="27"/>
      <c r="P154" s="26">
        <f>SUM(P146:P153)</f>
        <v>2601</v>
      </c>
      <c r="Q154" s="27"/>
      <c r="R154" s="26">
        <f>SUM(R146:R153)</f>
        <v>3319.39</v>
      </c>
      <c r="S154" s="25"/>
      <c r="T154" s="26">
        <f>SUM(T146:T153)</f>
        <v>7492</v>
      </c>
      <c r="U154" s="25"/>
      <c r="V154" s="26">
        <f>SUM(V146:V153)</f>
        <v>5484</v>
      </c>
      <c r="W154" s="25"/>
      <c r="X154" s="26">
        <f>SUM(X146:X153)</f>
        <v>960</v>
      </c>
      <c r="Y154" s="27"/>
      <c r="Z154" s="27"/>
    </row>
    <row r="155" spans="1:26" ht="15.75" hidden="1" customHeight="1">
      <c r="A155" s="10"/>
      <c r="B155" s="10"/>
      <c r="C155" s="10"/>
      <c r="D155" s="25"/>
      <c r="E155" s="9"/>
      <c r="F155" s="9"/>
      <c r="G155" s="9"/>
      <c r="H155" s="25"/>
      <c r="I155" s="25"/>
      <c r="J155" s="25"/>
      <c r="K155" s="25"/>
      <c r="L155" s="25"/>
      <c r="M155" s="25"/>
      <c r="N155" s="25"/>
      <c r="O155" s="9"/>
      <c r="P155" s="25"/>
      <c r="Q155" s="10"/>
      <c r="R155" s="25"/>
      <c r="S155" s="25"/>
      <c r="T155" s="25"/>
      <c r="U155" s="25"/>
      <c r="V155" s="25"/>
      <c r="W155" s="16"/>
      <c r="X155" s="25"/>
      <c r="Y155" s="10"/>
      <c r="Z155" s="10"/>
    </row>
    <row r="156" spans="1:26" ht="15.75" hidden="1" customHeight="1">
      <c r="A156" s="27"/>
      <c r="B156" s="27"/>
      <c r="C156" s="27" t="s">
        <v>62</v>
      </c>
      <c r="D156" s="28">
        <f>+D144-D154</f>
        <v>0</v>
      </c>
      <c r="E156" s="27"/>
      <c r="F156" s="27"/>
      <c r="G156" s="27"/>
      <c r="H156" s="28">
        <f>+H144-H154</f>
        <v>0</v>
      </c>
      <c r="I156" s="25"/>
      <c r="J156" s="25">
        <v>0</v>
      </c>
      <c r="K156" s="25"/>
      <c r="L156" s="28">
        <f>+L144-L154</f>
        <v>0</v>
      </c>
      <c r="M156" s="25"/>
      <c r="N156" s="28">
        <v>0</v>
      </c>
      <c r="O156" s="27"/>
      <c r="P156" s="28">
        <f>+P144-P154</f>
        <v>-201</v>
      </c>
      <c r="Q156" s="27"/>
      <c r="R156" s="28">
        <f>+R144-R154</f>
        <v>280.61000000000013</v>
      </c>
      <c r="S156" s="25"/>
      <c r="T156" s="28">
        <f>+T144-T154</f>
        <v>-4708</v>
      </c>
      <c r="U156" s="25"/>
      <c r="V156" s="28">
        <f>+V144-V154</f>
        <v>1416</v>
      </c>
      <c r="W156" s="25"/>
      <c r="X156" s="28">
        <f>+X144-X154</f>
        <v>6890</v>
      </c>
      <c r="Y156" s="27"/>
      <c r="Z156" s="27"/>
    </row>
    <row r="157" spans="1:26" ht="15.75" customHeight="1">
      <c r="A157" s="10"/>
      <c r="B157" s="10"/>
      <c r="C157" s="10"/>
      <c r="D157" s="16"/>
      <c r="E157" s="9"/>
      <c r="F157" s="9"/>
      <c r="G157" s="9"/>
      <c r="H157" s="16"/>
      <c r="I157" s="16"/>
      <c r="J157" s="16"/>
      <c r="K157" s="16"/>
      <c r="L157" s="16"/>
      <c r="M157" s="16"/>
      <c r="N157" s="16"/>
      <c r="O157" s="9"/>
      <c r="P157" s="16"/>
      <c r="Q157" s="10"/>
      <c r="R157" s="16"/>
      <c r="S157" s="16"/>
      <c r="T157" s="16"/>
      <c r="U157" s="16"/>
      <c r="V157" s="16"/>
      <c r="W157" s="16"/>
      <c r="X157" s="16"/>
      <c r="Y157" s="10"/>
      <c r="Z157" s="10"/>
    </row>
    <row r="158" spans="1:26" ht="15.75" customHeight="1">
      <c r="A158" s="10">
        <f>+A111+1</f>
        <v>5</v>
      </c>
      <c r="B158" s="10"/>
      <c r="C158" s="27" t="s">
        <v>67</v>
      </c>
      <c r="D158" s="16"/>
      <c r="E158" s="9"/>
      <c r="F158" s="9"/>
      <c r="G158" s="9"/>
      <c r="H158" s="16"/>
      <c r="I158" s="16"/>
      <c r="J158" s="16"/>
      <c r="K158" s="16"/>
      <c r="L158" s="16"/>
      <c r="M158" s="16"/>
      <c r="N158" s="16"/>
      <c r="O158" s="9"/>
      <c r="P158" s="25"/>
      <c r="Q158" s="27"/>
      <c r="R158" s="16"/>
      <c r="S158" s="16"/>
      <c r="T158" s="16"/>
      <c r="U158" s="16"/>
      <c r="V158" s="16"/>
      <c r="W158" s="16"/>
      <c r="X158" s="16"/>
      <c r="Y158" s="10"/>
      <c r="Z158" s="10"/>
    </row>
    <row r="159" spans="1:26" ht="15.75" customHeight="1">
      <c r="A159" s="10"/>
      <c r="B159" s="10"/>
      <c r="C159" s="27" t="s">
        <v>8</v>
      </c>
      <c r="D159" s="16"/>
      <c r="E159" s="9"/>
      <c r="F159" s="9"/>
      <c r="G159" s="9"/>
      <c r="H159" s="16"/>
      <c r="I159" s="16"/>
      <c r="J159" s="16"/>
      <c r="K159" s="16"/>
      <c r="L159" s="16"/>
      <c r="M159" s="16"/>
      <c r="N159" s="16"/>
      <c r="O159" s="9"/>
      <c r="P159" s="25"/>
      <c r="Q159" s="27"/>
      <c r="R159" s="16"/>
      <c r="S159" s="16"/>
      <c r="T159" s="16"/>
      <c r="U159" s="16"/>
      <c r="V159" s="16"/>
      <c r="W159" s="16"/>
      <c r="X159" s="16"/>
      <c r="Y159" s="10"/>
      <c r="Z159" s="10"/>
    </row>
    <row r="160" spans="1:26" ht="15.75" customHeight="1">
      <c r="A160" s="10"/>
      <c r="B160" s="10"/>
      <c r="C160" s="10" t="str">
        <f>+Bogf.!S196</f>
        <v>Kontingenter, aktiviteter</v>
      </c>
      <c r="D160" s="16">
        <v>18500</v>
      </c>
      <c r="E160" s="9"/>
      <c r="F160" s="9"/>
      <c r="G160" s="9"/>
      <c r="H160" s="16">
        <f>-Bogf.!W196</f>
        <v>19225</v>
      </c>
      <c r="I160" s="16"/>
      <c r="J160" s="16">
        <v>24725</v>
      </c>
      <c r="K160" s="16"/>
      <c r="L160" s="16">
        <f>-Bogf.!AA196</f>
        <v>17525</v>
      </c>
      <c r="M160" s="16"/>
      <c r="N160" s="16">
        <v>13160</v>
      </c>
      <c r="O160" s="9"/>
      <c r="P160" s="16">
        <v>14200</v>
      </c>
      <c r="Q160" s="10"/>
      <c r="R160" s="16">
        <f>-Bogf.!AG196</f>
        <v>14000</v>
      </c>
      <c r="S160" s="16"/>
      <c r="T160" s="16">
        <v>10900</v>
      </c>
      <c r="U160" s="16"/>
      <c r="V160" s="16">
        <v>12200</v>
      </c>
      <c r="W160" s="16"/>
      <c r="X160" s="16">
        <v>16800</v>
      </c>
      <c r="Y160" s="10"/>
      <c r="Z160" s="10"/>
    </row>
    <row r="161" spans="1:26" ht="15.75" customHeight="1">
      <c r="A161" s="10"/>
      <c r="B161" s="10"/>
      <c r="C161" s="10" t="str">
        <f>+Bogf.!S197</f>
        <v>Medlemstilskud kommune</v>
      </c>
      <c r="D161" s="16">
        <v>2494</v>
      </c>
      <c r="E161" s="9"/>
      <c r="F161" s="9"/>
      <c r="G161" s="9"/>
      <c r="H161" s="16">
        <f>-Bogf.!W197</f>
        <v>1504</v>
      </c>
      <c r="I161" s="16"/>
      <c r="J161" s="16">
        <v>1492</v>
      </c>
      <c r="K161" s="16"/>
      <c r="L161" s="16">
        <f>-Bogf.!AA197</f>
        <v>1525</v>
      </c>
      <c r="M161" s="16"/>
      <c r="N161" s="16">
        <v>2494</v>
      </c>
      <c r="O161" s="9"/>
      <c r="P161" s="16">
        <v>2363</v>
      </c>
      <c r="Q161" s="10"/>
      <c r="R161" s="16">
        <f>-Bogf.!AG197</f>
        <v>3698</v>
      </c>
      <c r="S161" s="16"/>
      <c r="T161" s="16">
        <v>1945</v>
      </c>
      <c r="U161" s="16"/>
      <c r="V161" s="16">
        <v>1431</v>
      </c>
      <c r="W161" s="16"/>
      <c r="X161" s="16">
        <v>1632</v>
      </c>
      <c r="Y161" s="10"/>
      <c r="Z161" s="10"/>
    </row>
    <row r="162" spans="1:26" ht="15.75" customHeight="1">
      <c r="A162" s="10"/>
      <c r="B162" s="10"/>
      <c r="C162" s="10" t="str">
        <f>+Bogf.!S198</f>
        <v>Lokaletilskud Kommune</v>
      </c>
      <c r="D162" s="16"/>
      <c r="E162" s="9"/>
      <c r="F162" s="9"/>
      <c r="G162" s="9"/>
      <c r="H162" s="16">
        <f>-Bogf.!W198</f>
        <v>672</v>
      </c>
      <c r="I162" s="16"/>
      <c r="J162" s="16">
        <v>1434</v>
      </c>
      <c r="K162" s="16"/>
      <c r="L162" s="16">
        <f>-Bogf.!AA198</f>
        <v>0</v>
      </c>
      <c r="M162" s="16"/>
      <c r="N162" s="16">
        <v>0</v>
      </c>
      <c r="O162" s="9"/>
      <c r="P162" s="16"/>
      <c r="Q162" s="10"/>
      <c r="R162" s="16"/>
      <c r="S162" s="16"/>
      <c r="T162" s="16"/>
      <c r="U162" s="16"/>
      <c r="V162" s="16"/>
      <c r="W162" s="16"/>
      <c r="X162" s="16"/>
      <c r="Y162" s="10"/>
      <c r="Z162" s="10"/>
    </row>
    <row r="163" spans="1:26" ht="15.75" hidden="1" customHeight="1">
      <c r="A163" s="10"/>
      <c r="B163" s="10"/>
      <c r="C163" s="10" t="str">
        <f>+Bogf.!S199</f>
        <v>Tilskud Egeskov Markedsforening</v>
      </c>
      <c r="D163" s="16">
        <v>0</v>
      </c>
      <c r="E163" s="9"/>
      <c r="F163" s="9"/>
      <c r="G163" s="9"/>
      <c r="H163" s="16">
        <f>-Bogf.!W199</f>
        <v>0</v>
      </c>
      <c r="I163" s="16"/>
      <c r="J163" s="16">
        <v>0</v>
      </c>
      <c r="K163" s="16"/>
      <c r="L163" s="16">
        <f>-Bogf.!AA199</f>
        <v>0</v>
      </c>
      <c r="M163" s="16"/>
      <c r="N163" s="16">
        <v>0</v>
      </c>
      <c r="O163" s="9"/>
      <c r="P163" s="16">
        <v>0</v>
      </c>
      <c r="Q163" s="10"/>
      <c r="R163" s="16">
        <f>-Bogf.!AG199</f>
        <v>0</v>
      </c>
      <c r="S163" s="16"/>
      <c r="T163" s="16">
        <v>0</v>
      </c>
      <c r="U163" s="16"/>
      <c r="V163" s="16">
        <v>0</v>
      </c>
      <c r="W163" s="16"/>
      <c r="X163" s="16">
        <v>0</v>
      </c>
      <c r="Y163" s="10"/>
      <c r="Z163" s="10"/>
    </row>
    <row r="164" spans="1:26" ht="15.75" customHeight="1">
      <c r="A164" s="10"/>
      <c r="B164" s="10"/>
      <c r="C164" s="10" t="str">
        <f>+Bogf.!S200</f>
        <v>Sponsorindtægter</v>
      </c>
      <c r="D164" s="16">
        <v>31500</v>
      </c>
      <c r="E164" s="9"/>
      <c r="F164" s="9"/>
      <c r="G164" s="9"/>
      <c r="H164" s="16">
        <f>-Bogf.!W200</f>
        <v>0</v>
      </c>
      <c r="I164" s="16"/>
      <c r="J164" s="16">
        <v>27450</v>
      </c>
      <c r="K164" s="16"/>
      <c r="L164" s="16">
        <f>-Bogf.!AA200</f>
        <v>40450</v>
      </c>
      <c r="M164" s="16"/>
      <c r="N164" s="16">
        <v>31500</v>
      </c>
      <c r="O164" s="9"/>
      <c r="P164" s="16">
        <v>35250</v>
      </c>
      <c r="Q164" s="10"/>
      <c r="R164" s="16">
        <f>-Bogf.!AG200</f>
        <v>30479</v>
      </c>
      <c r="S164" s="16"/>
      <c r="T164" s="16">
        <v>19500</v>
      </c>
      <c r="U164" s="16"/>
      <c r="V164" s="16">
        <v>28500</v>
      </c>
      <c r="W164" s="16"/>
      <c r="X164" s="16">
        <v>0</v>
      </c>
      <c r="Y164" s="10"/>
      <c r="Z164" s="10"/>
    </row>
    <row r="165" spans="1:26" ht="15.75" customHeight="1">
      <c r="A165" s="10"/>
      <c r="B165" s="10"/>
      <c r="C165" s="10" t="str">
        <f>+Bogf.!S201</f>
        <v>Andre indtægter</v>
      </c>
      <c r="D165" s="16">
        <v>1351</v>
      </c>
      <c r="E165" s="9"/>
      <c r="F165" s="9"/>
      <c r="G165" s="9"/>
      <c r="H165" s="16">
        <f>-Bogf.!W201</f>
        <v>0</v>
      </c>
      <c r="I165" s="16"/>
      <c r="J165" s="16">
        <v>320</v>
      </c>
      <c r="K165" s="16"/>
      <c r="L165" s="16">
        <f>-Bogf.!AA201</f>
        <v>3838</v>
      </c>
      <c r="M165" s="16"/>
      <c r="N165" s="16">
        <v>1351</v>
      </c>
      <c r="O165" s="9"/>
      <c r="P165" s="16">
        <v>1333</v>
      </c>
      <c r="Q165" s="10"/>
      <c r="R165" s="16">
        <f>-Bogf.!AG201</f>
        <v>0</v>
      </c>
      <c r="S165" s="16"/>
      <c r="T165" s="16">
        <v>885</v>
      </c>
      <c r="U165" s="16"/>
      <c r="V165" s="16">
        <v>0</v>
      </c>
      <c r="W165" s="16"/>
      <c r="X165" s="16">
        <v>450</v>
      </c>
      <c r="Y165" s="10"/>
      <c r="Z165" s="10"/>
    </row>
    <row r="166" spans="1:26" ht="15.75" customHeight="1">
      <c r="A166" s="27"/>
      <c r="B166" s="27"/>
      <c r="C166" s="27" t="s">
        <v>17</v>
      </c>
      <c r="D166" s="26">
        <f>SUM(D160:D165)</f>
        <v>53845</v>
      </c>
      <c r="E166" s="27"/>
      <c r="F166" s="27"/>
      <c r="G166" s="27"/>
      <c r="H166" s="26">
        <f>SUM(H160:H165)</f>
        <v>21401</v>
      </c>
      <c r="I166" s="25"/>
      <c r="J166" s="26">
        <v>55421</v>
      </c>
      <c r="K166" s="25"/>
      <c r="L166" s="26">
        <f>SUM(L160:L165)</f>
        <v>63338</v>
      </c>
      <c r="M166" s="25"/>
      <c r="N166" s="26">
        <v>48505</v>
      </c>
      <c r="O166" s="27"/>
      <c r="P166" s="26">
        <f>SUM(P160:P165)</f>
        <v>53146</v>
      </c>
      <c r="Q166" s="27"/>
      <c r="R166" s="26">
        <f>SUM(R160:R165)</f>
        <v>48177</v>
      </c>
      <c r="S166" s="25"/>
      <c r="T166" s="26">
        <f>SUM(T160:T165)</f>
        <v>33230</v>
      </c>
      <c r="U166" s="25"/>
      <c r="V166" s="26">
        <f>SUM(V160:V165)</f>
        <v>42131</v>
      </c>
      <c r="W166" s="25"/>
      <c r="X166" s="26">
        <f>SUM(X160:X165)</f>
        <v>18882</v>
      </c>
      <c r="Y166" s="27"/>
      <c r="Z166" s="27"/>
    </row>
    <row r="167" spans="1:26" ht="27" customHeight="1">
      <c r="A167" s="10"/>
      <c r="B167" s="10"/>
      <c r="C167" s="27" t="s">
        <v>20</v>
      </c>
      <c r="D167" s="16"/>
      <c r="E167" s="9"/>
      <c r="F167" s="9"/>
      <c r="G167" s="9"/>
      <c r="H167" s="16"/>
      <c r="I167" s="16"/>
      <c r="J167" s="16"/>
      <c r="K167" s="16"/>
      <c r="L167" s="16"/>
      <c r="M167" s="16"/>
      <c r="N167" s="16"/>
      <c r="O167" s="9"/>
      <c r="P167" s="25"/>
      <c r="Q167" s="27"/>
      <c r="R167" s="16"/>
      <c r="S167" s="16"/>
      <c r="T167" s="16"/>
      <c r="U167" s="16"/>
      <c r="V167" s="16"/>
      <c r="W167" s="16"/>
      <c r="X167" s="16"/>
      <c r="Y167" s="10"/>
      <c r="Z167" s="10"/>
    </row>
    <row r="168" spans="1:26" ht="15.75" customHeight="1">
      <c r="A168" s="10"/>
      <c r="B168" s="10"/>
      <c r="C168" s="10" t="str">
        <f>+Bogf.!S204</f>
        <v>Materialekøb</v>
      </c>
      <c r="D168" s="16">
        <v>500</v>
      </c>
      <c r="E168" s="9"/>
      <c r="F168" s="9"/>
      <c r="G168" s="9"/>
      <c r="H168" s="16">
        <f>+Bogf.!W204</f>
        <v>258.60000000000002</v>
      </c>
      <c r="I168" s="16"/>
      <c r="J168" s="16">
        <v>4413.75</v>
      </c>
      <c r="K168" s="16"/>
      <c r="L168" s="16">
        <f>+Bogf.!AA204</f>
        <v>970.35</v>
      </c>
      <c r="M168" s="16"/>
      <c r="N168" s="16">
        <v>2625</v>
      </c>
      <c r="O168" s="9"/>
      <c r="P168" s="16">
        <v>3720</v>
      </c>
      <c r="Q168" s="10"/>
      <c r="R168" s="16">
        <f>+Bogf.!AG204</f>
        <v>559.20000000000005</v>
      </c>
      <c r="S168" s="16"/>
      <c r="T168" s="16">
        <v>1820</v>
      </c>
      <c r="U168" s="16"/>
      <c r="V168" s="16">
        <v>5181.25</v>
      </c>
      <c r="W168" s="16"/>
      <c r="X168" s="16">
        <v>1035</v>
      </c>
      <c r="Y168" s="10"/>
      <c r="Z168" s="10"/>
    </row>
    <row r="169" spans="1:26" ht="15.75" hidden="1" customHeight="1">
      <c r="A169" s="10"/>
      <c r="B169" s="10"/>
      <c r="C169" s="10" t="str">
        <f>+Bogf.!S205</f>
        <v>Kurser</v>
      </c>
      <c r="D169" s="16">
        <v>0</v>
      </c>
      <c r="E169" s="9"/>
      <c r="F169" s="9"/>
      <c r="G169" s="9"/>
      <c r="H169" s="16">
        <f>+Bogf.!W205</f>
        <v>0</v>
      </c>
      <c r="I169" s="16"/>
      <c r="J169" s="16">
        <v>0</v>
      </c>
      <c r="K169" s="16"/>
      <c r="L169" s="16">
        <f>+Bogf.!AA205</f>
        <v>0</v>
      </c>
      <c r="M169" s="16"/>
      <c r="N169" s="16">
        <v>0</v>
      </c>
      <c r="O169" s="9"/>
      <c r="P169" s="16">
        <v>0</v>
      </c>
      <c r="Q169" s="10"/>
      <c r="R169" s="16">
        <f>+Bogf.!AG205</f>
        <v>0</v>
      </c>
      <c r="S169" s="16"/>
      <c r="T169" s="16">
        <v>0</v>
      </c>
      <c r="U169" s="16"/>
      <c r="V169" s="16">
        <v>0</v>
      </c>
      <c r="W169" s="16"/>
      <c r="X169" s="16"/>
      <c r="Y169" s="10"/>
      <c r="Z169" s="10"/>
    </row>
    <row r="170" spans="1:26" ht="15.75" customHeight="1">
      <c r="A170" s="10"/>
      <c r="B170" s="10"/>
      <c r="C170" s="10" t="str">
        <f>+Bogf.!S206</f>
        <v>Stævner/turneringer</v>
      </c>
      <c r="D170" s="16">
        <v>0</v>
      </c>
      <c r="E170" s="9"/>
      <c r="F170" s="9"/>
      <c r="G170" s="9"/>
      <c r="H170" s="16">
        <f>+Bogf.!W206</f>
        <v>0</v>
      </c>
      <c r="I170" s="16"/>
      <c r="J170" s="16">
        <v>71.069999999999993</v>
      </c>
      <c r="K170" s="16"/>
      <c r="L170" s="16">
        <f>+Bogf.!AA206</f>
        <v>165</v>
      </c>
      <c r="M170" s="16"/>
      <c r="N170" s="16">
        <v>0</v>
      </c>
      <c r="O170" s="9"/>
      <c r="P170" s="16">
        <v>10280.49</v>
      </c>
      <c r="Q170" s="10"/>
      <c r="R170" s="16">
        <f>+Bogf.!AG206</f>
        <v>0</v>
      </c>
      <c r="S170" s="16"/>
      <c r="T170" s="16">
        <v>0</v>
      </c>
      <c r="U170" s="16"/>
      <c r="V170" s="16">
        <v>0</v>
      </c>
      <c r="W170" s="16"/>
      <c r="X170" s="16">
        <v>336</v>
      </c>
      <c r="Y170" s="10"/>
      <c r="Z170" s="10"/>
    </row>
    <row r="171" spans="1:26" ht="15.75" hidden="1" customHeight="1">
      <c r="A171" s="10"/>
      <c r="B171" s="10"/>
      <c r="C171" s="10" t="str">
        <f>+Bogf.!S207</f>
        <v>Køb/leje dragter</v>
      </c>
      <c r="D171" s="16">
        <v>0</v>
      </c>
      <c r="E171" s="9"/>
      <c r="F171" s="9"/>
      <c r="G171" s="9"/>
      <c r="H171" s="16">
        <f>+Bogf.!W207</f>
        <v>0</v>
      </c>
      <c r="I171" s="16"/>
      <c r="J171" s="16">
        <v>0</v>
      </c>
      <c r="K171" s="16"/>
      <c r="L171" s="16">
        <f>+Bogf.!AA207</f>
        <v>0</v>
      </c>
      <c r="M171" s="16"/>
      <c r="N171" s="16">
        <v>0</v>
      </c>
      <c r="O171" s="9"/>
      <c r="P171" s="16">
        <v>0</v>
      </c>
      <c r="Q171" s="10"/>
      <c r="R171" s="16">
        <f>+Bogf.!AG207</f>
        <v>0</v>
      </c>
      <c r="S171" s="16"/>
      <c r="T171" s="16">
        <v>0</v>
      </c>
      <c r="U171" s="16"/>
      <c r="V171" s="16">
        <v>0</v>
      </c>
      <c r="W171" s="16"/>
      <c r="X171" s="16"/>
      <c r="Y171" s="10"/>
      <c r="Z171" s="10"/>
    </row>
    <row r="172" spans="1:26" ht="15.75" customHeight="1">
      <c r="A172" s="10"/>
      <c r="B172" s="10"/>
      <c r="C172" s="10" t="str">
        <f>+Bogf.!S208</f>
        <v>Holdudgifter (Fortæring)</v>
      </c>
      <c r="D172" s="16">
        <v>3000</v>
      </c>
      <c r="E172" s="9"/>
      <c r="F172" s="9"/>
      <c r="G172" s="9"/>
      <c r="H172" s="16">
        <f>+Bogf.!W208</f>
        <v>688</v>
      </c>
      <c r="I172" s="16"/>
      <c r="J172" s="16">
        <v>322.25</v>
      </c>
      <c r="K172" s="16"/>
      <c r="L172" s="16">
        <f>+Bogf.!AA208</f>
        <v>4431</v>
      </c>
      <c r="M172" s="16"/>
      <c r="N172" s="16">
        <v>2657.7</v>
      </c>
      <c r="O172" s="9"/>
      <c r="P172" s="16">
        <v>0</v>
      </c>
      <c r="Q172" s="10"/>
      <c r="R172" s="16">
        <f>+Bogf.!AG208</f>
        <v>815.55</v>
      </c>
      <c r="S172" s="16"/>
      <c r="T172" s="16">
        <v>574</v>
      </c>
      <c r="U172" s="16"/>
      <c r="V172" s="16">
        <v>1477.65</v>
      </c>
      <c r="W172" s="16"/>
      <c r="X172" s="16">
        <v>0</v>
      </c>
      <c r="Y172" s="10"/>
      <c r="Z172" s="10"/>
    </row>
    <row r="173" spans="1:26" ht="15.75" customHeight="1">
      <c r="A173" s="10"/>
      <c r="B173" s="10"/>
      <c r="C173" s="10" t="str">
        <f>+Bogf.!S209</f>
        <v>Godtgørelse instruktører</v>
      </c>
      <c r="D173" s="16">
        <v>1920</v>
      </c>
      <c r="E173" s="9"/>
      <c r="F173" s="9"/>
      <c r="G173" s="9"/>
      <c r="H173" s="16">
        <f>+Bogf.!W209</f>
        <v>4200</v>
      </c>
      <c r="I173" s="16"/>
      <c r="J173" s="16">
        <v>0</v>
      </c>
      <c r="K173" s="16"/>
      <c r="L173" s="16">
        <f>+Bogf.!AA209</f>
        <v>0</v>
      </c>
      <c r="M173" s="16"/>
      <c r="N173" s="16">
        <v>400</v>
      </c>
      <c r="O173" s="9"/>
      <c r="P173" s="16">
        <v>1900</v>
      </c>
      <c r="Q173" s="10"/>
      <c r="R173" s="16">
        <f>+Bogf.!AG209</f>
        <v>1680</v>
      </c>
      <c r="S173" s="16"/>
      <c r="T173" s="16">
        <v>2400</v>
      </c>
      <c r="U173" s="16"/>
      <c r="V173" s="16">
        <v>3360</v>
      </c>
      <c r="W173" s="16"/>
      <c r="X173" s="16">
        <v>0</v>
      </c>
      <c r="Y173" s="10"/>
      <c r="Z173" s="10"/>
    </row>
    <row r="174" spans="1:26" ht="15.75" customHeight="1">
      <c r="A174" s="10"/>
      <c r="B174" s="10"/>
      <c r="C174" s="10" t="str">
        <f>+Bogf.!S210</f>
        <v>Kørselsgodtgørelse</v>
      </c>
      <c r="D174" s="16">
        <v>0</v>
      </c>
      <c r="E174" s="9"/>
      <c r="F174" s="9"/>
      <c r="G174" s="9"/>
      <c r="H174" s="16">
        <f>+Bogf.!W210</f>
        <v>1974</v>
      </c>
      <c r="I174" s="16"/>
      <c r="J174" s="16">
        <v>0</v>
      </c>
      <c r="K174" s="16"/>
      <c r="L174" s="16">
        <f>+Bogf.!AA210</f>
        <v>0</v>
      </c>
      <c r="M174" s="16"/>
      <c r="N174" s="16">
        <v>0</v>
      </c>
      <c r="O174" s="9"/>
      <c r="P174" s="16">
        <v>0</v>
      </c>
      <c r="Q174" s="10"/>
      <c r="R174" s="16">
        <f>+Bogf.!AG210</f>
        <v>0</v>
      </c>
      <c r="S174" s="16"/>
      <c r="T174" s="16">
        <v>0</v>
      </c>
      <c r="U174" s="16"/>
      <c r="V174" s="16">
        <v>0</v>
      </c>
      <c r="W174" s="16"/>
      <c r="X174" s="16"/>
      <c r="Y174" s="10"/>
      <c r="Z174" s="10"/>
    </row>
    <row r="175" spans="1:26" ht="15.75" customHeight="1">
      <c r="A175" s="10"/>
      <c r="B175" s="10"/>
      <c r="C175" s="10" t="str">
        <f>+Bogf.!S211</f>
        <v>Leje af hal</v>
      </c>
      <c r="D175" s="16"/>
      <c r="E175" s="9"/>
      <c r="F175" s="9"/>
      <c r="G175" s="9"/>
      <c r="H175" s="16">
        <f>+Bogf.!W211</f>
        <v>8820</v>
      </c>
      <c r="I175" s="16"/>
      <c r="J175" s="16">
        <v>6120</v>
      </c>
      <c r="K175" s="16"/>
      <c r="L175" s="16">
        <f>+Bogf.!AA211</f>
        <v>0</v>
      </c>
      <c r="M175" s="16"/>
      <c r="N175" s="16">
        <v>0</v>
      </c>
      <c r="O175" s="9"/>
      <c r="P175" s="16"/>
      <c r="Q175" s="10"/>
      <c r="R175" s="16"/>
      <c r="S175" s="16"/>
      <c r="T175" s="16"/>
      <c r="U175" s="16"/>
      <c r="V175" s="16"/>
      <c r="W175" s="16"/>
      <c r="X175" s="16"/>
      <c r="Y175" s="10"/>
      <c r="Z175" s="10"/>
    </row>
    <row r="176" spans="1:26" ht="15.75" customHeight="1">
      <c r="A176" s="10"/>
      <c r="B176" s="10"/>
      <c r="C176" s="10" t="str">
        <f>+Bogf.!S212</f>
        <v>Annoncer, skilte</v>
      </c>
      <c r="D176" s="16">
        <v>1000</v>
      </c>
      <c r="E176" s="9"/>
      <c r="F176" s="9"/>
      <c r="G176" s="9"/>
      <c r="H176" s="16">
        <f>+Bogf.!W212</f>
        <v>687.5</v>
      </c>
      <c r="I176" s="16"/>
      <c r="J176" s="16">
        <v>0</v>
      </c>
      <c r="K176" s="16"/>
      <c r="L176" s="16">
        <f>+Bogf.!AA212</f>
        <v>7718.75</v>
      </c>
      <c r="M176" s="16"/>
      <c r="N176" s="16">
        <v>781.25</v>
      </c>
      <c r="O176" s="9"/>
      <c r="P176" s="16">
        <v>0</v>
      </c>
      <c r="Q176" s="10"/>
      <c r="R176" s="16" t="e">
        <f>+Bogf.!#REF!</f>
        <v>#REF!</v>
      </c>
      <c r="S176" s="16"/>
      <c r="T176" s="16">
        <v>750</v>
      </c>
      <c r="U176" s="16"/>
      <c r="V176" s="16">
        <v>4855</v>
      </c>
      <c r="W176" s="16"/>
      <c r="X176" s="16">
        <v>0</v>
      </c>
      <c r="Y176" s="10"/>
      <c r="Z176" s="10"/>
    </row>
    <row r="177" spans="1:26" ht="15.75" customHeight="1">
      <c r="A177" s="10"/>
      <c r="B177" s="10"/>
      <c r="C177" s="10" t="str">
        <f>+Bogf.!S213</f>
        <v>Møder</v>
      </c>
      <c r="D177" s="16">
        <v>510</v>
      </c>
      <c r="E177" s="9"/>
      <c r="F177" s="9"/>
      <c r="G177" s="9"/>
      <c r="H177" s="16">
        <f>+Bogf.!W213</f>
        <v>1618.4</v>
      </c>
      <c r="I177" s="16"/>
      <c r="J177" s="16">
        <v>585.20000000000005</v>
      </c>
      <c r="K177" s="16"/>
      <c r="L177" s="16">
        <f>+Bogf.!AA213</f>
        <v>0</v>
      </c>
      <c r="M177" s="16"/>
      <c r="N177" s="16">
        <v>510</v>
      </c>
      <c r="O177" s="9"/>
      <c r="P177" s="16">
        <v>396</v>
      </c>
      <c r="Q177" s="10"/>
      <c r="R177" s="16">
        <f>+Bogf.!AG213</f>
        <v>0</v>
      </c>
      <c r="S177" s="16"/>
      <c r="T177" s="16">
        <v>0</v>
      </c>
      <c r="U177" s="16"/>
      <c r="V177" s="16">
        <v>0</v>
      </c>
      <c r="W177" s="16"/>
      <c r="X177" s="16"/>
      <c r="Y177" s="10"/>
      <c r="Z177" s="10"/>
    </row>
    <row r="178" spans="1:26" ht="15.75" customHeight="1">
      <c r="A178" s="10"/>
      <c r="B178" s="10"/>
      <c r="C178" s="10" t="str">
        <f>+Bogf.!S214</f>
        <v>Kontorartikler, kopier</v>
      </c>
      <c r="D178" s="16">
        <v>0</v>
      </c>
      <c r="E178" s="9"/>
      <c r="F178" s="9"/>
      <c r="G178" s="9"/>
      <c r="H178" s="16">
        <f>+Bogf.!W214</f>
        <v>0</v>
      </c>
      <c r="I178" s="16"/>
      <c r="J178" s="16">
        <v>228.13</v>
      </c>
      <c r="K178" s="16"/>
      <c r="L178" s="16">
        <f>+Bogf.!AA214</f>
        <v>0</v>
      </c>
      <c r="M178" s="16"/>
      <c r="N178" s="16">
        <v>0</v>
      </c>
      <c r="O178" s="9"/>
      <c r="P178" s="16">
        <v>517.36</v>
      </c>
      <c r="Q178" s="10"/>
      <c r="R178" s="16">
        <f>+Bogf.!AG214</f>
        <v>0</v>
      </c>
      <c r="S178" s="16"/>
      <c r="T178" s="16">
        <v>0</v>
      </c>
      <c r="U178" s="16"/>
      <c r="V178" s="16">
        <v>0</v>
      </c>
      <c r="W178" s="16"/>
      <c r="X178" s="16"/>
      <c r="Y178" s="10"/>
      <c r="Z178" s="10"/>
    </row>
    <row r="179" spans="1:26" ht="15.75" customHeight="1">
      <c r="A179" s="10"/>
      <c r="B179" s="10"/>
      <c r="C179" s="10" t="str">
        <f>+Bogf.!S215</f>
        <v>Porto</v>
      </c>
      <c r="D179" s="16">
        <v>0</v>
      </c>
      <c r="E179" s="9"/>
      <c r="F179" s="9"/>
      <c r="G179" s="9"/>
      <c r="H179" s="16">
        <f>+Bogf.!W215</f>
        <v>0</v>
      </c>
      <c r="I179" s="16"/>
      <c r="J179" s="16">
        <v>220</v>
      </c>
      <c r="K179" s="16"/>
      <c r="L179" s="16">
        <f>+Bogf.!AA215</f>
        <v>0</v>
      </c>
      <c r="M179" s="16"/>
      <c r="N179" s="16">
        <v>0</v>
      </c>
      <c r="O179" s="9"/>
      <c r="P179" s="16">
        <v>90</v>
      </c>
      <c r="Q179" s="10"/>
      <c r="R179" s="16">
        <f>+Bogf.!AG215</f>
        <v>0</v>
      </c>
      <c r="S179" s="16"/>
      <c r="T179" s="16">
        <v>0</v>
      </c>
      <c r="U179" s="16"/>
      <c r="V179" s="16">
        <v>0</v>
      </c>
      <c r="W179" s="16"/>
      <c r="X179" s="16"/>
      <c r="Y179" s="10"/>
      <c r="Z179" s="10"/>
    </row>
    <row r="180" spans="1:26" ht="15.75" customHeight="1">
      <c r="A180" s="10"/>
      <c r="B180" s="10"/>
      <c r="C180" s="10" t="str">
        <f>+Bogf.!S216</f>
        <v>Kontingenter</v>
      </c>
      <c r="D180" s="16">
        <v>2556</v>
      </c>
      <c r="E180" s="9"/>
      <c r="F180" s="9"/>
      <c r="G180" s="9"/>
      <c r="H180" s="16">
        <f>+Bogf.!W216</f>
        <v>0</v>
      </c>
      <c r="I180" s="16"/>
      <c r="J180" s="16">
        <v>1690</v>
      </c>
      <c r="K180" s="16"/>
      <c r="L180" s="16">
        <f>+Bogf.!AA216</f>
        <v>1453</v>
      </c>
      <c r="M180" s="16"/>
      <c r="N180" s="16">
        <v>2556</v>
      </c>
      <c r="O180" s="9"/>
      <c r="P180" s="16">
        <v>2681</v>
      </c>
      <c r="Q180" s="10"/>
      <c r="R180" s="16">
        <f>+Bogf.!AG216</f>
        <v>0</v>
      </c>
      <c r="S180" s="16"/>
      <c r="T180" s="16">
        <v>0</v>
      </c>
      <c r="U180" s="16"/>
      <c r="V180" s="16">
        <v>0</v>
      </c>
      <c r="W180" s="16"/>
      <c r="X180" s="16"/>
      <c r="Y180" s="10"/>
      <c r="Z180" s="10"/>
    </row>
    <row r="181" spans="1:26" ht="15.75" customHeight="1">
      <c r="A181" s="10"/>
      <c r="B181" s="10"/>
      <c r="C181" s="10" t="str">
        <f>+Bogf.!S217</f>
        <v>Gaver, pokaler</v>
      </c>
      <c r="D181" s="16">
        <v>0</v>
      </c>
      <c r="E181" s="9"/>
      <c r="F181" s="9"/>
      <c r="G181" s="9"/>
      <c r="H181" s="16">
        <f>+Bogf.!W217</f>
        <v>0</v>
      </c>
      <c r="I181" s="16"/>
      <c r="J181" s="16">
        <v>208</v>
      </c>
      <c r="K181" s="16"/>
      <c r="L181" s="16">
        <f>+Bogf.!AA217</f>
        <v>0</v>
      </c>
      <c r="M181" s="16"/>
      <c r="N181" s="16">
        <v>0</v>
      </c>
      <c r="O181" s="9"/>
      <c r="P181" s="16">
        <v>271.8</v>
      </c>
      <c r="Q181" s="10"/>
      <c r="R181" s="16">
        <f>+Bogf.!AG217</f>
        <v>0</v>
      </c>
      <c r="S181" s="16"/>
      <c r="T181" s="16">
        <v>0</v>
      </c>
      <c r="U181" s="16"/>
      <c r="V181" s="16">
        <v>300</v>
      </c>
      <c r="W181" s="16"/>
      <c r="X181" s="16">
        <v>0</v>
      </c>
      <c r="Y181" s="10"/>
      <c r="Z181" s="10"/>
    </row>
    <row r="182" spans="1:26" ht="15.75" customHeight="1">
      <c r="A182" s="10"/>
      <c r="B182" s="10"/>
      <c r="C182" s="10" t="str">
        <f>+Bogf.!S218</f>
        <v>Vedligeholdelse af baner</v>
      </c>
      <c r="D182" s="16">
        <v>22000</v>
      </c>
      <c r="E182" s="9"/>
      <c r="F182" s="9"/>
      <c r="G182" s="9"/>
      <c r="H182" s="16">
        <f>+Bogf.!W218</f>
        <v>19407.78</v>
      </c>
      <c r="I182" s="16"/>
      <c r="J182" s="16">
        <v>16076.75</v>
      </c>
      <c r="K182" s="16"/>
      <c r="L182" s="16">
        <f>+Bogf.!AA218</f>
        <v>30768.65</v>
      </c>
      <c r="M182" s="16"/>
      <c r="N182" s="16">
        <v>19393.57</v>
      </c>
      <c r="O182" s="9"/>
      <c r="P182" s="16">
        <v>31047.62</v>
      </c>
      <c r="Q182" s="10"/>
      <c r="R182" s="16">
        <f>+Bogf.!AG218</f>
        <v>22308.89</v>
      </c>
      <c r="S182" s="16"/>
      <c r="T182" s="16">
        <v>29056.6</v>
      </c>
      <c r="U182" s="16"/>
      <c r="V182" s="16">
        <v>23064.01</v>
      </c>
      <c r="W182" s="16"/>
      <c r="X182" s="16">
        <v>19464</v>
      </c>
      <c r="Y182" s="10"/>
      <c r="Z182" s="10"/>
    </row>
    <row r="183" spans="1:26" ht="15.75" customHeight="1">
      <c r="A183" s="10"/>
      <c r="B183" s="10"/>
      <c r="C183" s="10" t="str">
        <f>+Bogf.!S219</f>
        <v>Lokaleudgifter (Tilskudsberettiget FMK)</v>
      </c>
      <c r="D183" s="16">
        <v>0</v>
      </c>
      <c r="E183" s="9"/>
      <c r="F183" s="9"/>
      <c r="G183" s="9"/>
      <c r="H183" s="16">
        <f>+Bogf.!W219</f>
        <v>3209.81</v>
      </c>
      <c r="I183" s="16"/>
      <c r="J183" s="16">
        <v>6841.42</v>
      </c>
      <c r="K183" s="16"/>
      <c r="L183" s="16">
        <f>+Bogf.!AA219</f>
        <v>0</v>
      </c>
      <c r="M183" s="16"/>
      <c r="N183" s="16">
        <v>0</v>
      </c>
      <c r="O183" s="9"/>
      <c r="P183" s="16">
        <v>0</v>
      </c>
      <c r="Q183" s="10"/>
      <c r="R183" s="16">
        <f>+Bogf.!AG220</f>
        <v>0</v>
      </c>
      <c r="S183" s="16"/>
      <c r="T183" s="16">
        <v>0</v>
      </c>
      <c r="U183" s="16"/>
      <c r="V183" s="16">
        <v>0</v>
      </c>
      <c r="W183" s="16"/>
      <c r="X183" s="16">
        <v>0</v>
      </c>
      <c r="Y183" s="10"/>
      <c r="Z183" s="10"/>
    </row>
    <row r="184" spans="1:26" ht="15.75" customHeight="1">
      <c r="A184" s="10"/>
      <c r="B184" s="10"/>
      <c r="C184" s="27" t="s">
        <v>33</v>
      </c>
      <c r="D184" s="26">
        <f>SUM(D168:D183)</f>
        <v>31486</v>
      </c>
      <c r="E184" s="9"/>
      <c r="F184" s="9"/>
      <c r="G184" s="9"/>
      <c r="H184" s="26">
        <f>SUM(H168:H183)</f>
        <v>40864.089999999997</v>
      </c>
      <c r="I184" s="25"/>
      <c r="J184" s="26">
        <v>36776.57</v>
      </c>
      <c r="K184" s="25"/>
      <c r="L184" s="26">
        <f>SUM(L168:L183)</f>
        <v>45506.75</v>
      </c>
      <c r="M184" s="25"/>
      <c r="N184" s="26">
        <v>28923.52</v>
      </c>
      <c r="O184" s="9"/>
      <c r="P184" s="26">
        <f>SUM(P168:P183)</f>
        <v>50904.27</v>
      </c>
      <c r="Q184" s="27"/>
      <c r="R184" s="26" t="e">
        <f>SUM(R168:R183)</f>
        <v>#REF!</v>
      </c>
      <c r="S184" s="25"/>
      <c r="T184" s="26">
        <f>SUM(T168:T183)</f>
        <v>34600.6</v>
      </c>
      <c r="U184" s="25"/>
      <c r="V184" s="26">
        <f>SUM(V168:V183)</f>
        <v>38237.909999999996</v>
      </c>
      <c r="W184" s="16"/>
      <c r="X184" s="26">
        <f>SUM(X168:X183)</f>
        <v>20835</v>
      </c>
      <c r="Y184" s="10"/>
      <c r="Z184" s="10"/>
    </row>
    <row r="185" spans="1:26" ht="15.75" customHeight="1">
      <c r="A185" s="10"/>
      <c r="B185" s="10"/>
      <c r="C185" s="10"/>
      <c r="D185" s="25"/>
      <c r="E185" s="9"/>
      <c r="F185" s="9"/>
      <c r="G185" s="9"/>
      <c r="H185" s="25"/>
      <c r="I185" s="25"/>
      <c r="J185" s="25"/>
      <c r="K185" s="25"/>
      <c r="L185" s="25"/>
      <c r="M185" s="25"/>
      <c r="N185" s="25"/>
      <c r="O185" s="9"/>
      <c r="P185" s="25"/>
      <c r="Q185" s="10"/>
      <c r="R185" s="25"/>
      <c r="S185" s="25"/>
      <c r="T185" s="25"/>
      <c r="U185" s="25"/>
      <c r="V185" s="25"/>
      <c r="W185" s="16"/>
      <c r="X185" s="25"/>
      <c r="Y185" s="10"/>
      <c r="Z185" s="10"/>
    </row>
    <row r="186" spans="1:26" ht="15.75" customHeight="1">
      <c r="A186" s="10"/>
      <c r="B186" s="10"/>
      <c r="C186" s="27" t="s">
        <v>62</v>
      </c>
      <c r="D186" s="28">
        <f>+D166-D184</f>
        <v>22359</v>
      </c>
      <c r="E186" s="9"/>
      <c r="F186" s="9"/>
      <c r="G186" s="9"/>
      <c r="H186" s="28">
        <f>+H166-H184</f>
        <v>-19463.089999999997</v>
      </c>
      <c r="I186" s="25"/>
      <c r="J186" s="28">
        <v>18644.43</v>
      </c>
      <c r="K186" s="25"/>
      <c r="L186" s="28">
        <f>+L166-L184</f>
        <v>17831.25</v>
      </c>
      <c r="M186" s="25"/>
      <c r="N186" s="28">
        <v>19581.48</v>
      </c>
      <c r="O186" s="9"/>
      <c r="P186" s="28">
        <f>+P166-P184</f>
        <v>2241.7300000000032</v>
      </c>
      <c r="Q186" s="27"/>
      <c r="R186" s="28" t="e">
        <f>+R166-R184</f>
        <v>#REF!</v>
      </c>
      <c r="S186" s="25"/>
      <c r="T186" s="28">
        <f>+T166-T184</f>
        <v>-1370.5999999999985</v>
      </c>
      <c r="U186" s="25"/>
      <c r="V186" s="28">
        <f>+V166-V184</f>
        <v>3893.0900000000038</v>
      </c>
      <c r="W186" s="16"/>
      <c r="X186" s="28">
        <f>+X166-X184</f>
        <v>-1953</v>
      </c>
      <c r="Y186" s="10"/>
      <c r="Z186" s="10"/>
    </row>
    <row r="187" spans="1:26" ht="15.75" customHeight="1">
      <c r="A187" s="10"/>
      <c r="B187" s="10"/>
      <c r="C187" s="10"/>
      <c r="D187" s="16"/>
      <c r="E187" s="9"/>
      <c r="F187" s="9"/>
      <c r="G187" s="9"/>
      <c r="H187" s="16"/>
      <c r="I187" s="16"/>
      <c r="J187" s="16"/>
      <c r="K187" s="16"/>
      <c r="L187" s="16"/>
      <c r="M187" s="16"/>
      <c r="N187" s="16"/>
      <c r="O187" s="9"/>
      <c r="P187" s="16"/>
      <c r="Q187" s="10"/>
      <c r="R187" s="16"/>
      <c r="S187" s="16"/>
      <c r="T187" s="16"/>
      <c r="U187" s="16"/>
      <c r="V187" s="16"/>
      <c r="W187" s="16"/>
      <c r="X187" s="16"/>
      <c r="Y187" s="10"/>
      <c r="Z187" s="10"/>
    </row>
    <row r="188" spans="1:26" ht="15.75" customHeight="1">
      <c r="A188" s="10">
        <f>+A158+1</f>
        <v>6</v>
      </c>
      <c r="B188" s="10"/>
      <c r="C188" s="27" t="s">
        <v>68</v>
      </c>
      <c r="D188" s="16"/>
      <c r="E188" s="9"/>
      <c r="F188" s="9"/>
      <c r="G188" s="9"/>
      <c r="H188" s="16"/>
      <c r="I188" s="16"/>
      <c r="J188" s="16"/>
      <c r="K188" s="16"/>
      <c r="L188" s="16"/>
      <c r="M188" s="16"/>
      <c r="N188" s="16"/>
      <c r="O188" s="9"/>
      <c r="P188" s="25"/>
      <c r="Q188" s="27"/>
      <c r="R188" s="16"/>
      <c r="S188" s="16"/>
      <c r="T188" s="16"/>
      <c r="U188" s="16"/>
      <c r="V188" s="16"/>
      <c r="W188" s="16"/>
      <c r="X188" s="16"/>
      <c r="Y188" s="10"/>
      <c r="Z188" s="10"/>
    </row>
    <row r="189" spans="1:26" ht="15.75" customHeight="1">
      <c r="A189" s="10"/>
      <c r="B189" s="10"/>
      <c r="C189" s="27" t="s">
        <v>8</v>
      </c>
      <c r="D189" s="16"/>
      <c r="E189" s="9"/>
      <c r="F189" s="9"/>
      <c r="G189" s="9"/>
      <c r="H189" s="16"/>
      <c r="I189" s="16"/>
      <c r="J189" s="16"/>
      <c r="K189" s="16"/>
      <c r="L189" s="16"/>
      <c r="M189" s="16"/>
      <c r="N189" s="16"/>
      <c r="O189" s="9"/>
      <c r="P189" s="25"/>
      <c r="Q189" s="27"/>
      <c r="R189" s="16"/>
      <c r="S189" s="16"/>
      <c r="T189" s="16"/>
      <c r="U189" s="16"/>
      <c r="V189" s="16"/>
      <c r="W189" s="16"/>
      <c r="X189" s="16"/>
      <c r="Y189" s="10"/>
      <c r="Z189" s="10"/>
    </row>
    <row r="190" spans="1:26" ht="15.75" customHeight="1">
      <c r="A190" s="10"/>
      <c r="B190" s="10"/>
      <c r="C190" s="10" t="str">
        <f>+Bogf.!S225</f>
        <v>Kontingenter, aktiviteter</v>
      </c>
      <c r="D190" s="16">
        <v>3960</v>
      </c>
      <c r="E190" s="9"/>
      <c r="F190" s="9"/>
      <c r="G190" s="9"/>
      <c r="H190" s="16">
        <f>-Bogf.!W225</f>
        <v>1485</v>
      </c>
      <c r="I190" s="16"/>
      <c r="J190" s="16">
        <v>2480</v>
      </c>
      <c r="K190" s="16"/>
      <c r="L190" s="16">
        <f>-Bogf.!AA225</f>
        <v>3465</v>
      </c>
      <c r="M190" s="16"/>
      <c r="N190" s="16">
        <v>1565</v>
      </c>
      <c r="O190" s="9"/>
      <c r="P190" s="16">
        <v>4235</v>
      </c>
      <c r="Q190" s="10"/>
      <c r="R190" s="16">
        <f>-Bogf.!AG225</f>
        <v>4200</v>
      </c>
      <c r="S190" s="16"/>
      <c r="T190" s="16">
        <v>5395</v>
      </c>
      <c r="U190" s="16"/>
      <c r="V190" s="16">
        <v>3755</v>
      </c>
      <c r="W190" s="16"/>
      <c r="X190" s="16">
        <v>3525</v>
      </c>
      <c r="Y190" s="10"/>
      <c r="Z190" s="10"/>
    </row>
    <row r="191" spans="1:26" ht="15.75" customHeight="1">
      <c r="A191" s="10"/>
      <c r="B191" s="10"/>
      <c r="C191" s="10" t="str">
        <f>+Bogf.!S226</f>
        <v>Medlemstilskud kommune</v>
      </c>
      <c r="D191" s="16">
        <v>1248</v>
      </c>
      <c r="E191" s="9"/>
      <c r="F191" s="9"/>
      <c r="G191" s="9"/>
      <c r="H191" s="16">
        <f>-Bogf.!W226</f>
        <v>1504</v>
      </c>
      <c r="I191" s="16"/>
      <c r="J191" s="16">
        <v>1193</v>
      </c>
      <c r="K191" s="16"/>
      <c r="L191" s="16">
        <f>-Bogf.!AA226</f>
        <v>1013</v>
      </c>
      <c r="M191" s="16"/>
      <c r="N191" s="16">
        <v>1248</v>
      </c>
      <c r="O191" s="9"/>
      <c r="P191" s="16">
        <v>1576</v>
      </c>
      <c r="Q191" s="10"/>
      <c r="R191" s="16">
        <f>-Bogf.!AG226</f>
        <v>1540</v>
      </c>
      <c r="S191" s="16"/>
      <c r="T191" s="16">
        <v>1359</v>
      </c>
      <c r="U191" s="16"/>
      <c r="V191" s="16">
        <v>1771</v>
      </c>
      <c r="W191" s="16"/>
      <c r="X191" s="16">
        <v>1078</v>
      </c>
      <c r="Y191" s="10"/>
      <c r="Z191" s="10"/>
    </row>
    <row r="192" spans="1:26" ht="15.75" hidden="1" customHeight="1">
      <c r="A192" s="10"/>
      <c r="B192" s="10"/>
      <c r="C192" s="10" t="str">
        <f>+Bogf.!S227</f>
        <v>Tilskud Egeskov Markedsforening</v>
      </c>
      <c r="D192" s="16">
        <v>0</v>
      </c>
      <c r="E192" s="9"/>
      <c r="F192" s="9"/>
      <c r="G192" s="9"/>
      <c r="H192" s="16">
        <f>-Bogf.!W227</f>
        <v>0</v>
      </c>
      <c r="I192" s="16"/>
      <c r="J192" s="16">
        <v>0</v>
      </c>
      <c r="K192" s="16"/>
      <c r="L192" s="16">
        <f>-Bogf.!AA227</f>
        <v>0</v>
      </c>
      <c r="M192" s="16"/>
      <c r="N192" s="16">
        <v>0</v>
      </c>
      <c r="O192" s="9"/>
      <c r="P192" s="16">
        <v>0</v>
      </c>
      <c r="Q192" s="10"/>
      <c r="R192" s="16">
        <f>-Bogf.!AG227</f>
        <v>0</v>
      </c>
      <c r="S192" s="16"/>
      <c r="T192" s="16">
        <v>0</v>
      </c>
      <c r="U192" s="16"/>
      <c r="V192" s="16">
        <v>0</v>
      </c>
      <c r="W192" s="16"/>
      <c r="X192" s="16"/>
      <c r="Y192" s="10"/>
      <c r="Z192" s="10"/>
    </row>
    <row r="193" spans="1:26" ht="15.75" hidden="1" customHeight="1">
      <c r="A193" s="10"/>
      <c r="B193" s="10"/>
      <c r="C193" s="10" t="str">
        <f>+Bogf.!S228</f>
        <v>Andre tilskud</v>
      </c>
      <c r="D193" s="16">
        <v>2531.5</v>
      </c>
      <c r="E193" s="9"/>
      <c r="F193" s="9"/>
      <c r="G193" s="9"/>
      <c r="H193" s="16">
        <f>-Bogf.!W228</f>
        <v>0</v>
      </c>
      <c r="I193" s="16"/>
      <c r="J193" s="16">
        <v>0</v>
      </c>
      <c r="K193" s="16"/>
      <c r="L193" s="16">
        <f>-Bogf.!AA228</f>
        <v>0</v>
      </c>
      <c r="M193" s="16"/>
      <c r="N193" s="16">
        <v>2531.5</v>
      </c>
      <c r="O193" s="9"/>
      <c r="P193" s="16">
        <v>0</v>
      </c>
      <c r="Q193" s="10"/>
      <c r="R193" s="16">
        <f>-Bogf.!AG228</f>
        <v>13250</v>
      </c>
      <c r="S193" s="16"/>
      <c r="T193" s="16">
        <v>0</v>
      </c>
      <c r="U193" s="16"/>
      <c r="V193" s="16">
        <v>8000</v>
      </c>
      <c r="W193" s="16"/>
      <c r="X193" s="16">
        <v>0</v>
      </c>
      <c r="Y193" s="10"/>
      <c r="Z193" s="10"/>
    </row>
    <row r="194" spans="1:26" ht="15.75" hidden="1" customHeight="1">
      <c r="A194" s="10"/>
      <c r="B194" s="10"/>
      <c r="C194" s="10" t="str">
        <f>+Bogf.!S229</f>
        <v>Andre indtægter</v>
      </c>
      <c r="D194" s="16">
        <v>0</v>
      </c>
      <c r="E194" s="9"/>
      <c r="F194" s="9"/>
      <c r="G194" s="9"/>
      <c r="H194" s="16">
        <f>-Bogf.!W229</f>
        <v>0</v>
      </c>
      <c r="I194" s="16"/>
      <c r="J194" s="16">
        <v>0</v>
      </c>
      <c r="K194" s="16"/>
      <c r="L194" s="16">
        <f>-Bogf.!AA229</f>
        <v>0</v>
      </c>
      <c r="M194" s="16"/>
      <c r="N194" s="16">
        <v>0</v>
      </c>
      <c r="O194" s="9"/>
      <c r="P194" s="16">
        <v>0</v>
      </c>
      <c r="Q194" s="10"/>
      <c r="R194" s="16">
        <f>-Bogf.!AG229</f>
        <v>0</v>
      </c>
      <c r="S194" s="16"/>
      <c r="T194" s="16">
        <v>0</v>
      </c>
      <c r="U194" s="16"/>
      <c r="V194" s="16">
        <v>0</v>
      </c>
      <c r="W194" s="16"/>
      <c r="X194" s="16"/>
      <c r="Y194" s="10"/>
      <c r="Z194" s="10"/>
    </row>
    <row r="195" spans="1:26" ht="15.75" customHeight="1">
      <c r="A195" s="10"/>
      <c r="B195" s="10"/>
      <c r="C195" s="27" t="s">
        <v>17</v>
      </c>
      <c r="D195" s="26">
        <f>SUM(D190:D194)</f>
        <v>7739.5</v>
      </c>
      <c r="E195" s="9"/>
      <c r="F195" s="9"/>
      <c r="G195" s="9"/>
      <c r="H195" s="26">
        <f>SUM(H190:H194)</f>
        <v>2989</v>
      </c>
      <c r="I195" s="25"/>
      <c r="J195" s="26">
        <v>3673</v>
      </c>
      <c r="K195" s="25"/>
      <c r="L195" s="26">
        <f>SUM(L190:L194)</f>
        <v>4478</v>
      </c>
      <c r="M195" s="25"/>
      <c r="N195" s="26">
        <v>5344.5</v>
      </c>
      <c r="O195" s="9"/>
      <c r="P195" s="26">
        <f>SUM(P190:P194)</f>
        <v>5811</v>
      </c>
      <c r="Q195" s="27"/>
      <c r="R195" s="26">
        <f>SUM(R190:R194)</f>
        <v>18990</v>
      </c>
      <c r="S195" s="25"/>
      <c r="T195" s="26">
        <f>SUM(T190:T194)</f>
        <v>6754</v>
      </c>
      <c r="U195" s="25"/>
      <c r="V195" s="26">
        <f>SUM(V190:V194)</f>
        <v>13526</v>
      </c>
      <c r="W195" s="16"/>
      <c r="X195" s="26">
        <f>SUM(X190:X194)</f>
        <v>4603</v>
      </c>
      <c r="Y195" s="10"/>
      <c r="Z195" s="10"/>
    </row>
    <row r="196" spans="1:26" ht="31.5" customHeight="1">
      <c r="A196" s="10"/>
      <c r="B196" s="10"/>
      <c r="C196" s="27" t="s">
        <v>20</v>
      </c>
      <c r="D196" s="16"/>
      <c r="E196" s="9"/>
      <c r="F196" s="9"/>
      <c r="G196" s="9"/>
      <c r="H196" s="16"/>
      <c r="I196" s="16"/>
      <c r="J196" s="16"/>
      <c r="K196" s="16"/>
      <c r="L196" s="16"/>
      <c r="M196" s="16"/>
      <c r="N196" s="16"/>
      <c r="O196" s="9"/>
      <c r="P196" s="25"/>
      <c r="Q196" s="27"/>
      <c r="R196" s="16"/>
      <c r="S196" s="16"/>
      <c r="T196" s="16"/>
      <c r="U196" s="16"/>
      <c r="V196" s="16"/>
      <c r="W196" s="16"/>
      <c r="X196" s="16"/>
      <c r="Y196" s="10"/>
      <c r="Z196" s="10"/>
    </row>
    <row r="197" spans="1:26" ht="15.75" customHeight="1">
      <c r="A197" s="10"/>
      <c r="B197" s="10"/>
      <c r="C197" s="10" t="str">
        <f>+Bogf.!S232</f>
        <v>Materialekøb</v>
      </c>
      <c r="D197" s="16">
        <v>5000</v>
      </c>
      <c r="E197" s="9"/>
      <c r="F197" s="9"/>
      <c r="G197" s="9"/>
      <c r="H197" s="16">
        <f>+Bogf.!W232</f>
        <v>80</v>
      </c>
      <c r="I197" s="16"/>
      <c r="J197" s="16">
        <v>879</v>
      </c>
      <c r="K197" s="16"/>
      <c r="L197" s="16">
        <f>+Bogf.!AA232</f>
        <v>480</v>
      </c>
      <c r="M197" s="16"/>
      <c r="N197" s="16">
        <v>0</v>
      </c>
      <c r="O197" s="9"/>
      <c r="P197" s="16">
        <v>368.2</v>
      </c>
      <c r="Q197" s="10"/>
      <c r="R197" s="16">
        <f>+Bogf.!AG232</f>
        <v>13250</v>
      </c>
      <c r="S197" s="16"/>
      <c r="T197" s="16">
        <v>374</v>
      </c>
      <c r="U197" s="16"/>
      <c r="V197" s="16">
        <v>12875</v>
      </c>
      <c r="W197" s="16"/>
      <c r="X197" s="16">
        <v>7800</v>
      </c>
      <c r="Y197" s="10"/>
      <c r="Z197" s="10"/>
    </row>
    <row r="198" spans="1:26" ht="15.75" hidden="1" customHeight="1">
      <c r="A198" s="10"/>
      <c r="B198" s="10"/>
      <c r="C198" s="10" t="str">
        <f>+Bogf.!S233</f>
        <v>Kurser</v>
      </c>
      <c r="D198" s="16">
        <v>600</v>
      </c>
      <c r="E198" s="9"/>
      <c r="F198" s="9"/>
      <c r="G198" s="9"/>
      <c r="H198" s="16">
        <f>+Bogf.!W233</f>
        <v>0</v>
      </c>
      <c r="I198" s="16"/>
      <c r="J198" s="16">
        <v>0</v>
      </c>
      <c r="K198" s="16"/>
      <c r="L198" s="16">
        <f>+Bogf.!AA233</f>
        <v>0</v>
      </c>
      <c r="M198" s="16"/>
      <c r="N198" s="16">
        <v>0</v>
      </c>
      <c r="O198" s="9"/>
      <c r="P198" s="16">
        <v>0</v>
      </c>
      <c r="Q198" s="10"/>
      <c r="R198" s="16">
        <f>+Bogf.!AG233</f>
        <v>0</v>
      </c>
      <c r="S198" s="16"/>
      <c r="T198" s="16">
        <v>0</v>
      </c>
      <c r="U198" s="16"/>
      <c r="V198" s="16">
        <v>0</v>
      </c>
      <c r="W198" s="16"/>
      <c r="X198" s="16"/>
      <c r="Y198" s="10"/>
      <c r="Z198" s="10"/>
    </row>
    <row r="199" spans="1:26" ht="15.75" customHeight="1">
      <c r="A199" s="10"/>
      <c r="B199" s="10"/>
      <c r="C199" s="10" t="str">
        <f>+Bogf.!S234</f>
        <v>Stævner/Turneringer</v>
      </c>
      <c r="D199" s="16">
        <v>1350</v>
      </c>
      <c r="E199" s="9"/>
      <c r="F199" s="9"/>
      <c r="G199" s="9"/>
      <c r="H199" s="16">
        <f>+Bogf.!W234</f>
        <v>0</v>
      </c>
      <c r="I199" s="16"/>
      <c r="J199" s="16">
        <v>220</v>
      </c>
      <c r="K199" s="16"/>
      <c r="L199" s="16">
        <f>+Bogf.!AA234</f>
        <v>240</v>
      </c>
      <c r="M199" s="16"/>
      <c r="N199" s="16">
        <v>420</v>
      </c>
      <c r="O199" s="9"/>
      <c r="P199" s="16">
        <v>870</v>
      </c>
      <c r="Q199" s="10"/>
      <c r="R199" s="16">
        <f>+Bogf.!AG234</f>
        <v>865</v>
      </c>
      <c r="S199" s="16"/>
      <c r="T199" s="16">
        <v>715</v>
      </c>
      <c r="U199" s="16"/>
      <c r="V199" s="16">
        <v>1310</v>
      </c>
      <c r="W199" s="16"/>
      <c r="X199" s="16">
        <v>0</v>
      </c>
      <c r="Y199" s="10"/>
      <c r="Z199" s="10"/>
    </row>
    <row r="200" spans="1:26" ht="15.75" hidden="1" customHeight="1">
      <c r="A200" s="10"/>
      <c r="B200" s="10"/>
      <c r="C200" s="10" t="str">
        <f>+Bogf.!S235</f>
        <v>Køb/leje dragter</v>
      </c>
      <c r="D200" s="16">
        <v>0</v>
      </c>
      <c r="E200" s="9"/>
      <c r="F200" s="9"/>
      <c r="G200" s="9"/>
      <c r="H200" s="16">
        <f>+Bogf.!W235</f>
        <v>0</v>
      </c>
      <c r="I200" s="16"/>
      <c r="J200" s="16">
        <v>0</v>
      </c>
      <c r="K200" s="16"/>
      <c r="L200" s="16">
        <f>+Bogf.!AA235</f>
        <v>0</v>
      </c>
      <c r="M200" s="16"/>
      <c r="N200" s="16">
        <v>1560</v>
      </c>
      <c r="O200" s="9"/>
      <c r="P200" s="16">
        <v>0</v>
      </c>
      <c r="Q200" s="10"/>
      <c r="R200" s="16">
        <f>+Bogf.!AG235</f>
        <v>0</v>
      </c>
      <c r="S200" s="16"/>
      <c r="T200" s="16">
        <v>0</v>
      </c>
      <c r="U200" s="16"/>
      <c r="V200" s="16">
        <v>0</v>
      </c>
      <c r="W200" s="16"/>
      <c r="X200" s="16"/>
      <c r="Y200" s="10"/>
      <c r="Z200" s="10"/>
    </row>
    <row r="201" spans="1:26" ht="15.75" customHeight="1">
      <c r="A201" s="10"/>
      <c r="B201" s="10"/>
      <c r="C201" s="10" t="str">
        <f>+Bogf.!S236</f>
        <v>Holdudgifter (Fortæring)</v>
      </c>
      <c r="D201" s="16">
        <v>0</v>
      </c>
      <c r="E201" s="9"/>
      <c r="F201" s="9"/>
      <c r="G201" s="9"/>
      <c r="H201" s="16">
        <f>+Bogf.!W236</f>
        <v>0</v>
      </c>
      <c r="I201" s="16"/>
      <c r="J201" s="16">
        <v>0</v>
      </c>
      <c r="K201" s="16"/>
      <c r="L201" s="16">
        <f>+Bogf.!AA236</f>
        <v>124</v>
      </c>
      <c r="M201" s="16"/>
      <c r="N201" s="16">
        <v>0</v>
      </c>
      <c r="O201" s="9"/>
      <c r="P201" s="16">
        <v>0</v>
      </c>
      <c r="Q201" s="10"/>
      <c r="R201" s="16">
        <f>+Bogf.!AG236</f>
        <v>0</v>
      </c>
      <c r="S201" s="16"/>
      <c r="T201" s="16">
        <v>555.9</v>
      </c>
      <c r="U201" s="16"/>
      <c r="V201" s="16">
        <v>189.65</v>
      </c>
      <c r="W201" s="16"/>
      <c r="X201" s="16">
        <v>0</v>
      </c>
      <c r="Y201" s="10"/>
      <c r="Z201" s="10"/>
    </row>
    <row r="202" spans="1:26" ht="15.75" customHeight="1">
      <c r="A202" s="10"/>
      <c r="B202" s="10"/>
      <c r="C202" s="10" t="str">
        <f>+Bogf.!S237</f>
        <v>Godtgørelse instruktører</v>
      </c>
      <c r="D202" s="16">
        <v>1100</v>
      </c>
      <c r="E202" s="9"/>
      <c r="F202" s="9"/>
      <c r="G202" s="9"/>
      <c r="H202" s="16">
        <f>+Bogf.!W237</f>
        <v>0</v>
      </c>
      <c r="I202" s="16"/>
      <c r="J202" s="16">
        <v>0</v>
      </c>
      <c r="K202" s="16"/>
      <c r="L202" s="16">
        <f>+Bogf.!AA237</f>
        <v>1100</v>
      </c>
      <c r="M202" s="16"/>
      <c r="N202" s="16">
        <v>3240</v>
      </c>
      <c r="O202" s="9"/>
      <c r="P202" s="16">
        <v>2460</v>
      </c>
      <c r="Q202" s="10"/>
      <c r="R202" s="16">
        <f>+Bogf.!AG237</f>
        <v>3000</v>
      </c>
      <c r="S202" s="16"/>
      <c r="T202" s="16">
        <v>2880</v>
      </c>
      <c r="U202" s="16"/>
      <c r="V202" s="16">
        <v>3480</v>
      </c>
      <c r="W202" s="16"/>
      <c r="X202" s="16">
        <v>2160</v>
      </c>
      <c r="Y202" s="10"/>
      <c r="Z202" s="10"/>
    </row>
    <row r="203" spans="1:26" ht="15.75" hidden="1" customHeight="1">
      <c r="A203" s="10"/>
      <c r="B203" s="10"/>
      <c r="C203" s="10" t="str">
        <f>+Bogf.!S238</f>
        <v>Kørselsgodtgørelse</v>
      </c>
      <c r="D203" s="16">
        <v>0</v>
      </c>
      <c r="E203" s="9"/>
      <c r="F203" s="9"/>
      <c r="G203" s="9"/>
      <c r="H203" s="16">
        <f>+Bogf.!W238</f>
        <v>0</v>
      </c>
      <c r="I203" s="16"/>
      <c r="J203" s="16">
        <v>0</v>
      </c>
      <c r="K203" s="16"/>
      <c r="L203" s="16">
        <f>+Bogf.!AA238</f>
        <v>0</v>
      </c>
      <c r="M203" s="16"/>
      <c r="N203" s="16">
        <v>0</v>
      </c>
      <c r="O203" s="9"/>
      <c r="P203" s="16">
        <v>0</v>
      </c>
      <c r="Q203" s="10"/>
      <c r="R203" s="16">
        <f>+Bogf.!AG238</f>
        <v>0</v>
      </c>
      <c r="S203" s="16"/>
      <c r="T203" s="16">
        <v>0</v>
      </c>
      <c r="U203" s="16"/>
      <c r="V203" s="16">
        <v>0</v>
      </c>
      <c r="W203" s="16"/>
      <c r="X203" s="16"/>
      <c r="Y203" s="10"/>
      <c r="Z203" s="10"/>
    </row>
    <row r="204" spans="1:26" ht="15.75" customHeight="1">
      <c r="A204" s="10"/>
      <c r="B204" s="10"/>
      <c r="C204" s="10" t="str">
        <f>+Bogf.!S239</f>
        <v>Leje af lokaler</v>
      </c>
      <c r="D204" s="16">
        <v>2480.625</v>
      </c>
      <c r="E204" s="9"/>
      <c r="F204" s="9"/>
      <c r="G204" s="9"/>
      <c r="H204" s="16">
        <f>+Bogf.!W239</f>
        <v>2430</v>
      </c>
      <c r="I204" s="16"/>
      <c r="J204" s="16">
        <v>2043</v>
      </c>
      <c r="K204" s="16"/>
      <c r="L204" s="16">
        <f>+Bogf.!AA239</f>
        <v>2048.75</v>
      </c>
      <c r="M204" s="16"/>
      <c r="N204" s="16">
        <v>2179.5</v>
      </c>
      <c r="O204" s="9"/>
      <c r="P204" s="16">
        <v>3360</v>
      </c>
      <c r="Q204" s="10"/>
      <c r="R204" s="16">
        <f>+Bogf.!AG239</f>
        <v>3753</v>
      </c>
      <c r="S204" s="16"/>
      <c r="T204" s="16">
        <v>2100</v>
      </c>
      <c r="U204" s="16"/>
      <c r="V204" s="16">
        <v>2410</v>
      </c>
      <c r="W204" s="16"/>
      <c r="X204" s="16">
        <v>618</v>
      </c>
      <c r="Y204" s="10"/>
      <c r="Z204" s="10"/>
    </row>
    <row r="205" spans="1:26" ht="15.75" hidden="1" customHeight="1">
      <c r="A205" s="10"/>
      <c r="B205" s="10"/>
      <c r="C205" s="10" t="str">
        <f>+Bogf.!S240</f>
        <v>Møder</v>
      </c>
      <c r="D205" s="16">
        <v>0</v>
      </c>
      <c r="E205" s="9"/>
      <c r="F205" s="9"/>
      <c r="G205" s="9"/>
      <c r="H205" s="16">
        <f>+Bogf.!W240</f>
        <v>0</v>
      </c>
      <c r="I205" s="16"/>
      <c r="J205" s="16">
        <v>0</v>
      </c>
      <c r="K205" s="16"/>
      <c r="L205" s="16">
        <f>+Bogf.!AA240</f>
        <v>0</v>
      </c>
      <c r="M205" s="16"/>
      <c r="N205" s="16">
        <v>0</v>
      </c>
      <c r="O205" s="9"/>
      <c r="P205" s="16">
        <v>0</v>
      </c>
      <c r="Q205" s="10"/>
      <c r="R205" s="16">
        <f>+Bogf.!AG240</f>
        <v>0</v>
      </c>
      <c r="S205" s="16"/>
      <c r="T205" s="16">
        <v>0</v>
      </c>
      <c r="U205" s="16"/>
      <c r="V205" s="16">
        <v>0</v>
      </c>
      <c r="W205" s="16"/>
      <c r="X205" s="16"/>
      <c r="Y205" s="10"/>
      <c r="Z205" s="10"/>
    </row>
    <row r="206" spans="1:26" ht="15.75" customHeight="1">
      <c r="A206" s="10"/>
      <c r="B206" s="10"/>
      <c r="C206" s="10" t="str">
        <f>+Bogf.!S241</f>
        <v>Kontingenter</v>
      </c>
      <c r="D206" s="16">
        <v>500</v>
      </c>
      <c r="E206" s="9"/>
      <c r="F206" s="9"/>
      <c r="G206" s="9"/>
      <c r="H206" s="16">
        <f>+Bogf.!W241</f>
        <v>0</v>
      </c>
      <c r="I206" s="16"/>
      <c r="J206" s="16">
        <v>0</v>
      </c>
      <c r="K206" s="16"/>
      <c r="L206" s="16">
        <f>+Bogf.!AA241</f>
        <v>500</v>
      </c>
      <c r="M206" s="16"/>
      <c r="N206" s="16">
        <v>0</v>
      </c>
      <c r="O206" s="9"/>
      <c r="P206" s="16">
        <v>980</v>
      </c>
      <c r="Q206" s="10"/>
      <c r="R206" s="16">
        <f>+Bogf.!AG241</f>
        <v>880</v>
      </c>
      <c r="S206" s="16"/>
      <c r="T206" s="16">
        <v>210</v>
      </c>
      <c r="U206" s="16"/>
      <c r="V206" s="16">
        <v>710</v>
      </c>
      <c r="W206" s="16"/>
      <c r="X206" s="16">
        <v>0</v>
      </c>
      <c r="Y206" s="10"/>
      <c r="Z206" s="10"/>
    </row>
    <row r="207" spans="1:26" ht="15.75" customHeight="1">
      <c r="A207" s="10"/>
      <c r="B207" s="10"/>
      <c r="C207" s="10" t="str">
        <f>+Bogf.!S242</f>
        <v>Gaver, pokaler</v>
      </c>
      <c r="D207" s="16">
        <v>155</v>
      </c>
      <c r="E207" s="9"/>
      <c r="F207" s="9"/>
      <c r="G207" s="9"/>
      <c r="H207" s="16">
        <f>+Bogf.!W242</f>
        <v>0</v>
      </c>
      <c r="I207" s="16"/>
      <c r="J207" s="16">
        <v>0</v>
      </c>
      <c r="K207" s="16"/>
      <c r="L207" s="16">
        <f>+Bogf.!AA242</f>
        <v>175</v>
      </c>
      <c r="M207" s="16"/>
      <c r="N207" s="16">
        <v>155</v>
      </c>
      <c r="O207" s="9"/>
      <c r="P207" s="16">
        <v>525.79999999999995</v>
      </c>
      <c r="Q207" s="10"/>
      <c r="R207" s="16">
        <f>+Bogf.!AG242</f>
        <v>950.1</v>
      </c>
      <c r="S207" s="16"/>
      <c r="T207" s="16">
        <v>0</v>
      </c>
      <c r="U207" s="16"/>
      <c r="V207" s="16">
        <v>0</v>
      </c>
      <c r="W207" s="16"/>
      <c r="X207" s="16"/>
      <c r="Y207" s="10"/>
      <c r="Z207" s="10"/>
    </row>
    <row r="208" spans="1:26" ht="15.75" hidden="1" customHeight="1">
      <c r="A208" s="10"/>
      <c r="B208" s="10"/>
      <c r="C208" s="10" t="str">
        <f>+Bogf.!S243</f>
        <v>Diverse</v>
      </c>
      <c r="D208" s="16">
        <v>0</v>
      </c>
      <c r="E208" s="9"/>
      <c r="F208" s="9"/>
      <c r="G208" s="9"/>
      <c r="H208" s="16">
        <f>+Bogf.!W243</f>
        <v>0</v>
      </c>
      <c r="I208" s="16"/>
      <c r="J208" s="16">
        <v>0</v>
      </c>
      <c r="K208" s="16"/>
      <c r="L208" s="16">
        <f>+Bogf.!AA243</f>
        <v>0</v>
      </c>
      <c r="M208" s="16"/>
      <c r="N208" s="16">
        <v>0</v>
      </c>
      <c r="O208" s="9"/>
      <c r="P208" s="16">
        <v>0</v>
      </c>
      <c r="Q208" s="10"/>
      <c r="R208" s="16">
        <f>+Bogf.!AG243</f>
        <v>0</v>
      </c>
      <c r="S208" s="16"/>
      <c r="T208" s="16">
        <v>0</v>
      </c>
      <c r="U208" s="16"/>
      <c r="V208" s="16">
        <v>80</v>
      </c>
      <c r="W208" s="16"/>
      <c r="X208" s="16">
        <v>0</v>
      </c>
      <c r="Y208" s="10"/>
      <c r="Z208" s="10"/>
    </row>
    <row r="209" spans="1:26" ht="15.75" customHeight="1">
      <c r="A209" s="10"/>
      <c r="B209" s="10"/>
      <c r="C209" s="27" t="s">
        <v>33</v>
      </c>
      <c r="D209" s="26">
        <f>SUM(D197:D208)</f>
        <v>11185.625</v>
      </c>
      <c r="E209" s="9"/>
      <c r="F209" s="9"/>
      <c r="G209" s="9"/>
      <c r="H209" s="26">
        <f>SUM(H197:H208)</f>
        <v>2510</v>
      </c>
      <c r="I209" s="25"/>
      <c r="J209" s="26">
        <v>3142</v>
      </c>
      <c r="K209" s="25"/>
      <c r="L209" s="26">
        <f>SUM(L197:L208)</f>
        <v>4667.75</v>
      </c>
      <c r="M209" s="25"/>
      <c r="N209" s="26">
        <v>7554.5</v>
      </c>
      <c r="O209" s="9"/>
      <c r="P209" s="26">
        <f>SUM(P197:P208)</f>
        <v>8564</v>
      </c>
      <c r="Q209" s="27"/>
      <c r="R209" s="26">
        <f>SUM(R197:R208)</f>
        <v>22698.1</v>
      </c>
      <c r="S209" s="25"/>
      <c r="T209" s="26">
        <f>SUM(T197:T208)</f>
        <v>6834.9</v>
      </c>
      <c r="U209" s="25"/>
      <c r="V209" s="26">
        <f>SUM(V197:V208)</f>
        <v>21054.65</v>
      </c>
      <c r="W209" s="16"/>
      <c r="X209" s="26">
        <f>SUM(X197:X208)</f>
        <v>10578</v>
      </c>
      <c r="Y209" s="10"/>
      <c r="Z209" s="10"/>
    </row>
    <row r="210" spans="1:26" ht="15.75" customHeight="1">
      <c r="A210" s="10"/>
      <c r="B210" s="10"/>
      <c r="C210" s="10"/>
      <c r="D210" s="25"/>
      <c r="E210" s="9"/>
      <c r="F210" s="9"/>
      <c r="G210" s="9"/>
      <c r="H210" s="25"/>
      <c r="I210" s="25"/>
      <c r="J210" s="25"/>
      <c r="K210" s="25"/>
      <c r="L210" s="25"/>
      <c r="M210" s="25"/>
      <c r="N210" s="25"/>
      <c r="O210" s="9"/>
      <c r="P210" s="16"/>
      <c r="Q210" s="10"/>
      <c r="R210" s="25"/>
      <c r="S210" s="25"/>
      <c r="T210" s="25"/>
      <c r="U210" s="25"/>
      <c r="V210" s="25"/>
      <c r="W210" s="16"/>
      <c r="X210" s="25"/>
      <c r="Y210" s="10"/>
      <c r="Z210" s="10"/>
    </row>
    <row r="211" spans="1:26" ht="15.75" customHeight="1">
      <c r="A211" s="10"/>
      <c r="B211" s="10"/>
      <c r="C211" s="27" t="s">
        <v>62</v>
      </c>
      <c r="D211" s="28">
        <f>+D195-D209</f>
        <v>-3446.125</v>
      </c>
      <c r="E211" s="9"/>
      <c r="F211" s="9"/>
      <c r="G211" s="9"/>
      <c r="H211" s="28">
        <f>+H195-H209</f>
        <v>479</v>
      </c>
      <c r="I211" s="25"/>
      <c r="J211" s="28">
        <v>531</v>
      </c>
      <c r="K211" s="25"/>
      <c r="L211" s="28">
        <f>+L195-L209</f>
        <v>-189.75</v>
      </c>
      <c r="M211" s="25"/>
      <c r="N211" s="28">
        <v>-2210</v>
      </c>
      <c r="O211" s="9"/>
      <c r="P211" s="28">
        <f>+P195-P209</f>
        <v>-2753</v>
      </c>
      <c r="Q211" s="27"/>
      <c r="R211" s="28">
        <f>+R195-R209</f>
        <v>-3708.0999999999985</v>
      </c>
      <c r="S211" s="25"/>
      <c r="T211" s="28">
        <f>+T195-T209</f>
        <v>-80.899999999999636</v>
      </c>
      <c r="U211" s="25"/>
      <c r="V211" s="28">
        <f>+V195-V209</f>
        <v>-7528.6500000000015</v>
      </c>
      <c r="W211" s="16"/>
      <c r="X211" s="28">
        <f>+X195-X209</f>
        <v>-5975</v>
      </c>
      <c r="Y211" s="10"/>
      <c r="Z211" s="10"/>
    </row>
    <row r="212" spans="1:26" ht="15.75" customHeight="1">
      <c r="A212" s="10"/>
      <c r="B212" s="10"/>
      <c r="C212" s="10"/>
      <c r="D212" s="16"/>
      <c r="E212" s="9"/>
      <c r="F212" s="9"/>
      <c r="G212" s="9"/>
      <c r="H212" s="16"/>
      <c r="I212" s="16"/>
      <c r="J212" s="16"/>
      <c r="K212" s="16"/>
      <c r="L212" s="16"/>
      <c r="M212" s="16"/>
      <c r="N212" s="16"/>
      <c r="O212" s="9"/>
      <c r="P212" s="16"/>
      <c r="Q212" s="10"/>
      <c r="R212" s="16"/>
      <c r="S212" s="16"/>
      <c r="T212" s="16"/>
      <c r="U212" s="16"/>
      <c r="V212" s="16"/>
      <c r="W212" s="16"/>
      <c r="X212" s="16"/>
      <c r="Y212" s="10"/>
      <c r="Z212" s="10"/>
    </row>
    <row r="213" spans="1:26" ht="15.75" customHeight="1">
      <c r="A213" s="10">
        <f>+A188+1</f>
        <v>7</v>
      </c>
      <c r="B213" s="10"/>
      <c r="C213" s="27" t="s">
        <v>69</v>
      </c>
      <c r="D213" s="16"/>
      <c r="E213" s="9"/>
      <c r="F213" s="9"/>
      <c r="G213" s="9"/>
      <c r="H213" s="16"/>
      <c r="I213" s="16"/>
      <c r="J213" s="16"/>
      <c r="K213" s="16"/>
      <c r="L213" s="16"/>
      <c r="M213" s="16"/>
      <c r="N213" s="16"/>
      <c r="O213" s="9"/>
      <c r="P213" s="25"/>
      <c r="Q213" s="27"/>
      <c r="R213" s="16"/>
      <c r="S213" s="16"/>
      <c r="T213" s="16"/>
      <c r="U213" s="16"/>
      <c r="V213" s="16"/>
      <c r="W213" s="16"/>
      <c r="X213" s="16"/>
      <c r="Y213" s="10"/>
      <c r="Z213" s="10"/>
    </row>
    <row r="214" spans="1:26" ht="15.75" customHeight="1">
      <c r="A214" s="10"/>
      <c r="B214" s="10"/>
      <c r="C214" s="27" t="s">
        <v>8</v>
      </c>
      <c r="D214" s="16"/>
      <c r="E214" s="9"/>
      <c r="F214" s="9"/>
      <c r="G214" s="9"/>
      <c r="H214" s="16"/>
      <c r="I214" s="16"/>
      <c r="J214" s="16"/>
      <c r="K214" s="16"/>
      <c r="L214" s="16"/>
      <c r="M214" s="16"/>
      <c r="N214" s="16"/>
      <c r="O214" s="9"/>
      <c r="P214" s="25"/>
      <c r="Q214" s="27"/>
      <c r="R214" s="16"/>
      <c r="S214" s="16"/>
      <c r="T214" s="16"/>
      <c r="U214" s="16"/>
      <c r="V214" s="16"/>
      <c r="W214" s="16"/>
      <c r="X214" s="16"/>
      <c r="Y214" s="10"/>
      <c r="Z214" s="10"/>
    </row>
    <row r="215" spans="1:26" ht="15.75" customHeight="1">
      <c r="A215" s="10"/>
      <c r="B215" s="10"/>
      <c r="C215" s="10" t="str">
        <f>+Bogf.!S248</f>
        <v>Kontingenter, aktiviteter</v>
      </c>
      <c r="D215" s="16">
        <v>3300</v>
      </c>
      <c r="E215" s="9"/>
      <c r="F215" s="9"/>
      <c r="G215" s="9"/>
      <c r="H215" s="16">
        <f>-Bogf.!W248</f>
        <v>2950</v>
      </c>
      <c r="I215" s="16"/>
      <c r="J215" s="30">
        <v>1350</v>
      </c>
      <c r="K215" s="16"/>
      <c r="L215" s="16">
        <f>-Bogf.!AA248</f>
        <v>2350</v>
      </c>
      <c r="M215" s="16"/>
      <c r="N215" s="16">
        <v>1900</v>
      </c>
      <c r="O215" s="9"/>
      <c r="P215" s="16">
        <v>3375</v>
      </c>
      <c r="Q215" s="10"/>
      <c r="R215" s="16">
        <f>-Bogf.!AG248</f>
        <v>4750</v>
      </c>
      <c r="S215" s="16"/>
      <c r="T215" s="16">
        <v>4050</v>
      </c>
      <c r="U215" s="16"/>
      <c r="V215" s="16">
        <v>4275</v>
      </c>
      <c r="W215" s="16"/>
      <c r="X215" s="16">
        <v>4000</v>
      </c>
      <c r="Y215" s="10"/>
      <c r="Z215" s="10"/>
    </row>
    <row r="216" spans="1:26" ht="15.75" hidden="1" customHeight="1">
      <c r="A216" s="10"/>
      <c r="B216" s="10"/>
      <c r="C216" s="10" t="str">
        <f>+Bogf.!S249</f>
        <v>Medlemstilskud kommune</v>
      </c>
      <c r="D216" s="16">
        <v>0</v>
      </c>
      <c r="E216" s="9"/>
      <c r="F216" s="9"/>
      <c r="G216" s="9"/>
      <c r="H216" s="16">
        <f>-Bogf.!W249</f>
        <v>0</v>
      </c>
      <c r="I216" s="16"/>
      <c r="J216" s="16">
        <v>0</v>
      </c>
      <c r="K216" s="16"/>
      <c r="L216" s="16">
        <f>-Bogf.!AA249</f>
        <v>0</v>
      </c>
      <c r="M216" s="16"/>
      <c r="N216" s="16">
        <v>0</v>
      </c>
      <c r="O216" s="9"/>
      <c r="P216" s="16">
        <v>0</v>
      </c>
      <c r="Q216" s="10"/>
      <c r="R216" s="16">
        <f>-Bogf.!AG249</f>
        <v>0</v>
      </c>
      <c r="S216" s="16"/>
      <c r="T216" s="16">
        <v>104</v>
      </c>
      <c r="U216" s="16"/>
      <c r="V216" s="16">
        <v>0</v>
      </c>
      <c r="W216" s="16"/>
      <c r="X216" s="16"/>
      <c r="Y216" s="10"/>
      <c r="Z216" s="10"/>
    </row>
    <row r="217" spans="1:26" ht="15.75" hidden="1" customHeight="1">
      <c r="A217" s="10"/>
      <c r="B217" s="10"/>
      <c r="C217" s="10" t="str">
        <f>+Bogf.!S250</f>
        <v>Tilskud Egeskov Markedsforening</v>
      </c>
      <c r="D217" s="16">
        <v>0</v>
      </c>
      <c r="E217" s="9"/>
      <c r="F217" s="9"/>
      <c r="G217" s="9"/>
      <c r="H217" s="16">
        <f>-Bogf.!W250</f>
        <v>0</v>
      </c>
      <c r="I217" s="16"/>
      <c r="J217" s="16">
        <v>0</v>
      </c>
      <c r="K217" s="16"/>
      <c r="L217" s="16">
        <f>-Bogf.!AA250</f>
        <v>0</v>
      </c>
      <c r="M217" s="16"/>
      <c r="N217" s="16">
        <v>0</v>
      </c>
      <c r="O217" s="9"/>
      <c r="P217" s="16">
        <v>0</v>
      </c>
      <c r="Q217" s="10"/>
      <c r="R217" s="16">
        <f>-Bogf.!AG250</f>
        <v>0</v>
      </c>
      <c r="S217" s="16"/>
      <c r="T217" s="16">
        <v>0</v>
      </c>
      <c r="U217" s="16"/>
      <c r="V217" s="16">
        <v>0</v>
      </c>
      <c r="W217" s="16"/>
      <c r="X217" s="16"/>
      <c r="Y217" s="10"/>
      <c r="Z217" s="10"/>
    </row>
    <row r="218" spans="1:26" ht="15.75" hidden="1" customHeight="1">
      <c r="A218" s="10"/>
      <c r="B218" s="10"/>
      <c r="C218" s="10" t="str">
        <f>+Bogf.!S251</f>
        <v>Andre tilskud</v>
      </c>
      <c r="D218" s="16">
        <v>0</v>
      </c>
      <c r="E218" s="9"/>
      <c r="F218" s="9"/>
      <c r="G218" s="9"/>
      <c r="H218" s="16">
        <f>-Bogf.!W251</f>
        <v>0</v>
      </c>
      <c r="I218" s="16"/>
      <c r="J218" s="16">
        <v>0</v>
      </c>
      <c r="K218" s="16"/>
      <c r="L218" s="16">
        <f>-Bogf.!AA251</f>
        <v>0</v>
      </c>
      <c r="M218" s="16"/>
      <c r="N218" s="16">
        <v>0</v>
      </c>
      <c r="O218" s="9"/>
      <c r="P218" s="16">
        <v>0</v>
      </c>
      <c r="Q218" s="10"/>
      <c r="R218" s="16">
        <f>-Bogf.!AG251</f>
        <v>0</v>
      </c>
      <c r="S218" s="16"/>
      <c r="T218" s="16">
        <v>0</v>
      </c>
      <c r="U218" s="16"/>
      <c r="V218" s="16">
        <v>0</v>
      </c>
      <c r="W218" s="16"/>
      <c r="X218" s="16"/>
      <c r="Y218" s="10"/>
      <c r="Z218" s="10"/>
    </row>
    <row r="219" spans="1:26" ht="15.75" hidden="1" customHeight="1">
      <c r="A219" s="10"/>
      <c r="B219" s="10"/>
      <c r="C219" s="10" t="str">
        <f>+Bogf.!S252</f>
        <v>Andre indtægter</v>
      </c>
      <c r="D219" s="16">
        <v>0</v>
      </c>
      <c r="E219" s="9"/>
      <c r="F219" s="9"/>
      <c r="G219" s="9"/>
      <c r="H219" s="16">
        <f>-Bogf.!W252</f>
        <v>0</v>
      </c>
      <c r="I219" s="16"/>
      <c r="J219" s="16">
        <v>0</v>
      </c>
      <c r="K219" s="16"/>
      <c r="L219" s="16">
        <f>-Bogf.!AA252</f>
        <v>0</v>
      </c>
      <c r="M219" s="16"/>
      <c r="N219" s="16">
        <v>0</v>
      </c>
      <c r="O219" s="9"/>
      <c r="P219" s="16">
        <v>0</v>
      </c>
      <c r="Q219" s="10"/>
      <c r="R219" s="16">
        <f>-Bogf.!AG252</f>
        <v>0</v>
      </c>
      <c r="S219" s="16"/>
      <c r="T219" s="16">
        <v>0</v>
      </c>
      <c r="U219" s="16"/>
      <c r="V219" s="16">
        <v>0</v>
      </c>
      <c r="W219" s="16"/>
      <c r="X219" s="16">
        <v>0</v>
      </c>
      <c r="Y219" s="10"/>
      <c r="Z219" s="10"/>
    </row>
    <row r="220" spans="1:26" ht="15.75" customHeight="1">
      <c r="A220" s="10"/>
      <c r="B220" s="10"/>
      <c r="C220" s="27" t="s">
        <v>17</v>
      </c>
      <c r="D220" s="26">
        <f>SUM(D215:D219)</f>
        <v>3300</v>
      </c>
      <c r="E220" s="9"/>
      <c r="F220" s="9"/>
      <c r="G220" s="9"/>
      <c r="H220" s="26">
        <f>SUM(H215:H219)</f>
        <v>2950</v>
      </c>
      <c r="I220" s="25"/>
      <c r="J220" s="28">
        <v>1350</v>
      </c>
      <c r="K220" s="25"/>
      <c r="L220" s="26">
        <f>SUM(L215:L219)</f>
        <v>2350</v>
      </c>
      <c r="M220" s="25"/>
      <c r="N220" s="26">
        <v>1900</v>
      </c>
      <c r="O220" s="9"/>
      <c r="P220" s="26">
        <f>SUM(P215:P219)</f>
        <v>3375</v>
      </c>
      <c r="Q220" s="27"/>
      <c r="R220" s="26">
        <f>SUM(R215:R219)</f>
        <v>4750</v>
      </c>
      <c r="S220" s="25"/>
      <c r="T220" s="26">
        <f>SUM(T215:T219)</f>
        <v>4154</v>
      </c>
      <c r="U220" s="25"/>
      <c r="V220" s="26">
        <f>SUM(V215:V219)</f>
        <v>4275</v>
      </c>
      <c r="W220" s="16"/>
      <c r="X220" s="26">
        <f>SUM(X215:X219)</f>
        <v>4000</v>
      </c>
      <c r="Y220" s="10"/>
      <c r="Z220" s="10"/>
    </row>
    <row r="221" spans="1:26" ht="28.5" customHeight="1">
      <c r="A221" s="10"/>
      <c r="B221" s="10"/>
      <c r="C221" s="27" t="s">
        <v>20</v>
      </c>
      <c r="D221" s="16"/>
      <c r="E221" s="9"/>
      <c r="F221" s="9"/>
      <c r="G221" s="9"/>
      <c r="H221" s="16"/>
      <c r="I221" s="16"/>
      <c r="J221" s="16"/>
      <c r="K221" s="16"/>
      <c r="L221" s="16"/>
      <c r="M221" s="16"/>
      <c r="N221" s="16"/>
      <c r="O221" s="9"/>
      <c r="P221" s="25"/>
      <c r="Q221" s="27"/>
      <c r="R221" s="16"/>
      <c r="S221" s="16"/>
      <c r="T221" s="16"/>
      <c r="U221" s="16"/>
      <c r="V221" s="16"/>
      <c r="W221" s="16"/>
      <c r="X221" s="16"/>
      <c r="Y221" s="10"/>
      <c r="Z221" s="10"/>
    </row>
    <row r="222" spans="1:26" ht="15.75" hidden="1" customHeight="1">
      <c r="A222" s="10"/>
      <c r="B222" s="10"/>
      <c r="C222" s="10" t="str">
        <f>+Bogf.!S255</f>
        <v>Materialekøb</v>
      </c>
      <c r="D222" s="16">
        <v>0</v>
      </c>
      <c r="E222" s="9"/>
      <c r="F222" s="9"/>
      <c r="G222" s="9"/>
      <c r="H222" s="16">
        <f>+Bogf.!W255</f>
        <v>0</v>
      </c>
      <c r="I222" s="16"/>
      <c r="J222" s="16">
        <v>0</v>
      </c>
      <c r="K222" s="16"/>
      <c r="L222" s="16">
        <f>+Bogf.!AA255</f>
        <v>0</v>
      </c>
      <c r="M222" s="16"/>
      <c r="N222" s="16">
        <v>0</v>
      </c>
      <c r="O222" s="9"/>
      <c r="P222" s="16">
        <v>0</v>
      </c>
      <c r="Q222" s="10"/>
      <c r="R222" s="16">
        <f>+Bogf.!AG255</f>
        <v>0</v>
      </c>
      <c r="S222" s="16"/>
      <c r="T222" s="16">
        <v>675</v>
      </c>
      <c r="U222" s="16"/>
      <c r="V222" s="16">
        <v>850</v>
      </c>
      <c r="W222" s="16"/>
      <c r="X222" s="16">
        <v>0</v>
      </c>
      <c r="Y222" s="10"/>
      <c r="Z222" s="10"/>
    </row>
    <row r="223" spans="1:26" ht="15.75" hidden="1" customHeight="1">
      <c r="A223" s="10"/>
      <c r="B223" s="10"/>
      <c r="C223" s="10" t="str">
        <f>+Bogf.!S256</f>
        <v>Kurser</v>
      </c>
      <c r="D223" s="16">
        <v>0</v>
      </c>
      <c r="E223" s="9"/>
      <c r="F223" s="9"/>
      <c r="G223" s="9"/>
      <c r="H223" s="16">
        <f>+Bogf.!W256</f>
        <v>0</v>
      </c>
      <c r="I223" s="16"/>
      <c r="J223" s="16">
        <v>0</v>
      </c>
      <c r="K223" s="16"/>
      <c r="L223" s="16">
        <f>+Bogf.!AA256</f>
        <v>0</v>
      </c>
      <c r="M223" s="16"/>
      <c r="N223" s="16">
        <v>0</v>
      </c>
      <c r="O223" s="9"/>
      <c r="P223" s="16">
        <v>0</v>
      </c>
      <c r="Q223" s="10"/>
      <c r="R223" s="16">
        <f>+Bogf.!AG256</f>
        <v>0</v>
      </c>
      <c r="S223" s="16"/>
      <c r="T223" s="16">
        <v>0</v>
      </c>
      <c r="U223" s="16"/>
      <c r="V223" s="16">
        <v>0</v>
      </c>
      <c r="W223" s="16"/>
      <c r="X223" s="16"/>
      <c r="Y223" s="10"/>
      <c r="Z223" s="10"/>
    </row>
    <row r="224" spans="1:26" ht="15.75" hidden="1" customHeight="1">
      <c r="A224" s="10"/>
      <c r="B224" s="10"/>
      <c r="C224" s="10" t="str">
        <f>+Bogf.!S257</f>
        <v>Stævner/Turneringer</v>
      </c>
      <c r="D224" s="16">
        <v>0</v>
      </c>
      <c r="E224" s="9"/>
      <c r="F224" s="9"/>
      <c r="G224" s="9"/>
      <c r="H224" s="16">
        <f>+Bogf.!W257</f>
        <v>0</v>
      </c>
      <c r="I224" s="16"/>
      <c r="J224" s="16">
        <v>0</v>
      </c>
      <c r="K224" s="16"/>
      <c r="L224" s="16">
        <f>+Bogf.!AA257</f>
        <v>0</v>
      </c>
      <c r="M224" s="16"/>
      <c r="N224" s="16">
        <v>0</v>
      </c>
      <c r="O224" s="9"/>
      <c r="P224" s="16">
        <v>0</v>
      </c>
      <c r="Q224" s="10"/>
      <c r="R224" s="16">
        <f>+Bogf.!AG257</f>
        <v>0</v>
      </c>
      <c r="S224" s="16"/>
      <c r="T224" s="16">
        <v>0</v>
      </c>
      <c r="U224" s="16"/>
      <c r="V224" s="16">
        <v>0</v>
      </c>
      <c r="W224" s="16"/>
      <c r="X224" s="16"/>
      <c r="Y224" s="10"/>
      <c r="Z224" s="10"/>
    </row>
    <row r="225" spans="1:26" ht="15.75" hidden="1" customHeight="1">
      <c r="A225" s="10"/>
      <c r="B225" s="10"/>
      <c r="C225" s="10" t="str">
        <f>+Bogf.!S258</f>
        <v>Køb/leje dragter</v>
      </c>
      <c r="D225" s="16">
        <v>0</v>
      </c>
      <c r="E225" s="9"/>
      <c r="F225" s="9"/>
      <c r="G225" s="9"/>
      <c r="H225" s="16">
        <f>+Bogf.!W258</f>
        <v>0</v>
      </c>
      <c r="I225" s="16"/>
      <c r="J225" s="16">
        <v>0</v>
      </c>
      <c r="K225" s="16"/>
      <c r="L225" s="16">
        <f>+Bogf.!AA258</f>
        <v>0</v>
      </c>
      <c r="M225" s="16"/>
      <c r="N225" s="16">
        <v>0</v>
      </c>
      <c r="O225" s="9"/>
      <c r="P225" s="16">
        <v>0</v>
      </c>
      <c r="Q225" s="10"/>
      <c r="R225" s="16">
        <f>+Bogf.!AG258</f>
        <v>0</v>
      </c>
      <c r="S225" s="16"/>
      <c r="T225" s="16">
        <v>0</v>
      </c>
      <c r="U225" s="16"/>
      <c r="V225" s="16">
        <v>0</v>
      </c>
      <c r="W225" s="16"/>
      <c r="X225" s="16"/>
      <c r="Y225" s="10"/>
      <c r="Z225" s="10"/>
    </row>
    <row r="226" spans="1:26" ht="15.75" hidden="1" customHeight="1">
      <c r="A226" s="10"/>
      <c r="B226" s="10"/>
      <c r="C226" s="10" t="str">
        <f>+Bogf.!S259</f>
        <v>Holdudgifter (Fortæring)</v>
      </c>
      <c r="D226" s="16">
        <v>0</v>
      </c>
      <c r="E226" s="9"/>
      <c r="F226" s="9"/>
      <c r="G226" s="9"/>
      <c r="H226" s="16">
        <f>+Bogf.!W259</f>
        <v>0</v>
      </c>
      <c r="I226" s="16"/>
      <c r="J226" s="16">
        <v>0</v>
      </c>
      <c r="K226" s="16"/>
      <c r="L226" s="16">
        <f>+Bogf.!AA259</f>
        <v>0</v>
      </c>
      <c r="M226" s="16"/>
      <c r="N226" s="16">
        <v>0</v>
      </c>
      <c r="O226" s="9"/>
      <c r="P226" s="16">
        <v>0</v>
      </c>
      <c r="Q226" s="10"/>
      <c r="R226" s="16">
        <f>+Bogf.!AG259</f>
        <v>0</v>
      </c>
      <c r="S226" s="16"/>
      <c r="T226" s="16">
        <v>270</v>
      </c>
      <c r="U226" s="16"/>
      <c r="V226" s="16">
        <v>416</v>
      </c>
      <c r="W226" s="16"/>
      <c r="X226" s="16"/>
      <c r="Y226" s="10"/>
      <c r="Z226" s="10"/>
    </row>
    <row r="227" spans="1:26" ht="15.75" hidden="1" customHeight="1">
      <c r="A227" s="10"/>
      <c r="B227" s="10"/>
      <c r="C227" s="10" t="str">
        <f>+Bogf.!S260</f>
        <v>Godtgørelse instruktører</v>
      </c>
      <c r="D227" s="16">
        <v>0</v>
      </c>
      <c r="E227" s="9"/>
      <c r="F227" s="9"/>
      <c r="G227" s="9"/>
      <c r="H227" s="16">
        <f>+Bogf.!W260</f>
        <v>0</v>
      </c>
      <c r="I227" s="16"/>
      <c r="J227" s="16">
        <v>0</v>
      </c>
      <c r="K227" s="16"/>
      <c r="L227" s="16">
        <f>+Bogf.!AA260</f>
        <v>0</v>
      </c>
      <c r="M227" s="16"/>
      <c r="N227" s="16">
        <v>0</v>
      </c>
      <c r="O227" s="9"/>
      <c r="P227" s="16">
        <v>0</v>
      </c>
      <c r="Q227" s="10"/>
      <c r="R227" s="16">
        <f>+Bogf.!AG260</f>
        <v>0</v>
      </c>
      <c r="S227" s="16"/>
      <c r="T227" s="16">
        <v>0</v>
      </c>
      <c r="U227" s="16"/>
      <c r="V227" s="16">
        <v>0</v>
      </c>
      <c r="W227" s="16"/>
      <c r="X227" s="16"/>
      <c r="Y227" s="10"/>
      <c r="Z227" s="10"/>
    </row>
    <row r="228" spans="1:26" ht="15.75" hidden="1" customHeight="1">
      <c r="A228" s="10"/>
      <c r="B228" s="10"/>
      <c r="C228" s="10" t="str">
        <f>+Bogf.!S261</f>
        <v>Kørselsgodtgørelse</v>
      </c>
      <c r="D228" s="16">
        <v>0</v>
      </c>
      <c r="E228" s="9"/>
      <c r="F228" s="9"/>
      <c r="G228" s="9"/>
      <c r="H228" s="16">
        <f>+Bogf.!W261</f>
        <v>0</v>
      </c>
      <c r="I228" s="16"/>
      <c r="J228" s="16">
        <v>0</v>
      </c>
      <c r="K228" s="16"/>
      <c r="L228" s="16">
        <f>+Bogf.!AA261</f>
        <v>0</v>
      </c>
      <c r="M228" s="16"/>
      <c r="N228" s="16">
        <v>0</v>
      </c>
      <c r="O228" s="9"/>
      <c r="P228" s="16">
        <v>0</v>
      </c>
      <c r="Q228" s="10"/>
      <c r="R228" s="16">
        <f>+Bogf.!AG261</f>
        <v>0</v>
      </c>
      <c r="S228" s="16"/>
      <c r="T228" s="16">
        <v>0</v>
      </c>
      <c r="U228" s="16"/>
      <c r="V228" s="16">
        <v>0</v>
      </c>
      <c r="W228" s="16"/>
      <c r="X228" s="16"/>
      <c r="Y228" s="10"/>
      <c r="Z228" s="10"/>
    </row>
    <row r="229" spans="1:26" ht="15.75" customHeight="1">
      <c r="A229" s="10"/>
      <c r="B229" s="10"/>
      <c r="C229" s="10" t="str">
        <f>+Bogf.!S262</f>
        <v>Leje af hal</v>
      </c>
      <c r="D229" s="16">
        <v>2640</v>
      </c>
      <c r="E229" s="9"/>
      <c r="F229" s="9"/>
      <c r="G229" s="9"/>
      <c r="H229" s="16">
        <f>+Bogf.!W262</f>
        <v>2760</v>
      </c>
      <c r="I229" s="16"/>
      <c r="J229" s="16">
        <v>3360</v>
      </c>
      <c r="K229" s="16"/>
      <c r="L229" s="16">
        <f>+Bogf.!AA262</f>
        <v>2530</v>
      </c>
      <c r="M229" s="16"/>
      <c r="N229" s="16">
        <v>2214</v>
      </c>
      <c r="O229" s="9"/>
      <c r="P229" s="16">
        <v>4452</v>
      </c>
      <c r="Q229" s="10"/>
      <c r="R229" s="16">
        <f>+Bogf.!AG262</f>
        <v>3756.5</v>
      </c>
      <c r="S229" s="16"/>
      <c r="T229" s="16">
        <v>3534</v>
      </c>
      <c r="U229" s="16"/>
      <c r="V229" s="16">
        <v>4077</v>
      </c>
      <c r="W229" s="16"/>
      <c r="X229" s="16">
        <v>660</v>
      </c>
      <c r="Y229" s="10"/>
      <c r="Z229" s="10"/>
    </row>
    <row r="230" spans="1:26" ht="15.75" hidden="1" customHeight="1">
      <c r="A230" s="10"/>
      <c r="B230" s="10"/>
      <c r="C230" s="10" t="str">
        <f>+Bogf.!S263</f>
        <v>Møder</v>
      </c>
      <c r="D230" s="16">
        <v>0</v>
      </c>
      <c r="E230" s="9"/>
      <c r="F230" s="9"/>
      <c r="G230" s="9"/>
      <c r="H230" s="16">
        <f>+Bogf.!W263</f>
        <v>0</v>
      </c>
      <c r="I230" s="16"/>
      <c r="J230" s="16">
        <v>0</v>
      </c>
      <c r="K230" s="16"/>
      <c r="L230" s="16">
        <f>+Bogf.!AA263</f>
        <v>0</v>
      </c>
      <c r="M230" s="16"/>
      <c r="N230" s="16">
        <v>0</v>
      </c>
      <c r="O230" s="9"/>
      <c r="P230" s="16">
        <v>0</v>
      </c>
      <c r="Q230" s="10"/>
      <c r="R230" s="16">
        <f>+Bogf.!AG263</f>
        <v>0</v>
      </c>
      <c r="S230" s="16"/>
      <c r="T230" s="16">
        <v>0</v>
      </c>
      <c r="U230" s="16"/>
      <c r="V230" s="16">
        <v>0</v>
      </c>
      <c r="W230" s="16"/>
      <c r="X230" s="16"/>
      <c r="Y230" s="10"/>
      <c r="Z230" s="10"/>
    </row>
    <row r="231" spans="1:26" ht="15.75" hidden="1" customHeight="1">
      <c r="A231" s="10"/>
      <c r="B231" s="10"/>
      <c r="C231" s="10" t="str">
        <f>+Bogf.!S264</f>
        <v>Kontingenter</v>
      </c>
      <c r="D231" s="16">
        <v>0</v>
      </c>
      <c r="E231" s="9"/>
      <c r="F231" s="9"/>
      <c r="G231" s="9"/>
      <c r="H231" s="16">
        <f>+Bogf.!W264</f>
        <v>0</v>
      </c>
      <c r="I231" s="16"/>
      <c r="J231" s="16">
        <v>0</v>
      </c>
      <c r="K231" s="16"/>
      <c r="L231" s="16">
        <f>+Bogf.!AA264</f>
        <v>0</v>
      </c>
      <c r="M231" s="16"/>
      <c r="N231" s="16">
        <v>0</v>
      </c>
      <c r="O231" s="9"/>
      <c r="P231" s="16">
        <v>0</v>
      </c>
      <c r="Q231" s="10"/>
      <c r="R231" s="16">
        <f>+Bogf.!AG264</f>
        <v>0</v>
      </c>
      <c r="S231" s="16"/>
      <c r="T231" s="16">
        <v>0</v>
      </c>
      <c r="U231" s="16"/>
      <c r="V231" s="16">
        <v>0</v>
      </c>
      <c r="W231" s="16"/>
      <c r="X231" s="16"/>
      <c r="Y231" s="10"/>
      <c r="Z231" s="10"/>
    </row>
    <row r="232" spans="1:26" ht="15.75" hidden="1" customHeight="1">
      <c r="A232" s="10"/>
      <c r="B232" s="10"/>
      <c r="C232" s="10" t="str">
        <f>+Bogf.!S265</f>
        <v>Gaver, pokaler</v>
      </c>
      <c r="D232" s="16">
        <v>0</v>
      </c>
      <c r="E232" s="9"/>
      <c r="F232" s="9"/>
      <c r="G232" s="9"/>
      <c r="H232" s="16">
        <f>+Bogf.!W265</f>
        <v>0</v>
      </c>
      <c r="I232" s="16"/>
      <c r="J232" s="16">
        <v>0</v>
      </c>
      <c r="K232" s="16"/>
      <c r="L232" s="16">
        <f>+Bogf.!AA265</f>
        <v>0</v>
      </c>
      <c r="M232" s="16"/>
      <c r="N232" s="16">
        <v>0</v>
      </c>
      <c r="O232" s="9"/>
      <c r="P232" s="16">
        <v>0</v>
      </c>
      <c r="Q232" s="10"/>
      <c r="R232" s="16">
        <f>+Bogf.!AG265</f>
        <v>0</v>
      </c>
      <c r="S232" s="16"/>
      <c r="T232" s="16">
        <v>0</v>
      </c>
      <c r="U232" s="16"/>
      <c r="V232" s="16">
        <v>0</v>
      </c>
      <c r="W232" s="16"/>
      <c r="X232" s="16"/>
      <c r="Y232" s="10"/>
      <c r="Z232" s="10"/>
    </row>
    <row r="233" spans="1:26" ht="15.75" hidden="1" customHeight="1">
      <c r="A233" s="10"/>
      <c r="B233" s="10"/>
      <c r="C233" s="10" t="str">
        <f>+Bogf.!S266</f>
        <v>Diverse</v>
      </c>
      <c r="D233" s="16">
        <v>0</v>
      </c>
      <c r="E233" s="9"/>
      <c r="F233" s="9"/>
      <c r="G233" s="9"/>
      <c r="H233" s="16">
        <f>+Bogf.!W266</f>
        <v>0</v>
      </c>
      <c r="I233" s="16"/>
      <c r="J233" s="16">
        <v>0</v>
      </c>
      <c r="K233" s="16"/>
      <c r="L233" s="16">
        <f>+Bogf.!AA266</f>
        <v>0</v>
      </c>
      <c r="M233" s="16"/>
      <c r="N233" s="16">
        <v>0</v>
      </c>
      <c r="O233" s="9"/>
      <c r="P233" s="16">
        <v>0</v>
      </c>
      <c r="Q233" s="10"/>
      <c r="R233" s="16">
        <f>+Bogf.!AG266</f>
        <v>0</v>
      </c>
      <c r="S233" s="16"/>
      <c r="T233" s="16">
        <v>0</v>
      </c>
      <c r="U233" s="16"/>
      <c r="V233" s="16">
        <v>0</v>
      </c>
      <c r="W233" s="16"/>
      <c r="X233" s="16"/>
      <c r="Y233" s="10"/>
      <c r="Z233" s="10"/>
    </row>
    <row r="234" spans="1:26" ht="15.75" customHeight="1">
      <c r="A234" s="10"/>
      <c r="B234" s="10"/>
      <c r="C234" s="27" t="s">
        <v>33</v>
      </c>
      <c r="D234" s="26">
        <f>SUM(D222:D233)</f>
        <v>2640</v>
      </c>
      <c r="E234" s="9"/>
      <c r="F234" s="9"/>
      <c r="G234" s="9"/>
      <c r="H234" s="26">
        <f>SUM(H222:H233)</f>
        <v>2760</v>
      </c>
      <c r="I234" s="25"/>
      <c r="J234" s="26">
        <v>3360</v>
      </c>
      <c r="K234" s="25"/>
      <c r="L234" s="26">
        <f>SUM(L222:L233)</f>
        <v>2530</v>
      </c>
      <c r="M234" s="25"/>
      <c r="N234" s="26">
        <v>2214</v>
      </c>
      <c r="O234" s="9"/>
      <c r="P234" s="26">
        <f>SUM(P222:P233)</f>
        <v>4452</v>
      </c>
      <c r="Q234" s="27"/>
      <c r="R234" s="26">
        <f>SUM(R222:R233)</f>
        <v>3756.5</v>
      </c>
      <c r="S234" s="25"/>
      <c r="T234" s="26">
        <f>SUM(T222:T233)</f>
        <v>4479</v>
      </c>
      <c r="U234" s="25"/>
      <c r="V234" s="26">
        <f>SUM(V222:V233)</f>
        <v>5343</v>
      </c>
      <c r="W234" s="16"/>
      <c r="X234" s="26">
        <f>SUM(X222:X233)</f>
        <v>660</v>
      </c>
      <c r="Y234" s="10"/>
      <c r="Z234" s="10"/>
    </row>
    <row r="235" spans="1:26" ht="15.75" customHeight="1">
      <c r="A235" s="10"/>
      <c r="B235" s="10"/>
      <c r="C235" s="10"/>
      <c r="D235" s="25"/>
      <c r="E235" s="9"/>
      <c r="F235" s="9"/>
      <c r="G235" s="9"/>
      <c r="H235" s="25"/>
      <c r="I235" s="25"/>
      <c r="J235" s="25"/>
      <c r="K235" s="25"/>
      <c r="L235" s="25"/>
      <c r="M235" s="25"/>
      <c r="N235" s="25"/>
      <c r="O235" s="9"/>
      <c r="P235" s="16"/>
      <c r="Q235" s="10"/>
      <c r="R235" s="25"/>
      <c r="S235" s="25"/>
      <c r="T235" s="25"/>
      <c r="U235" s="25"/>
      <c r="V235" s="25"/>
      <c r="W235" s="16"/>
      <c r="X235" s="25"/>
      <c r="Y235" s="10"/>
      <c r="Z235" s="10"/>
    </row>
    <row r="236" spans="1:26" ht="15.75" customHeight="1">
      <c r="A236" s="10"/>
      <c r="B236" s="10"/>
      <c r="C236" s="27" t="s">
        <v>62</v>
      </c>
      <c r="D236" s="28">
        <f>+D220-D234</f>
        <v>660</v>
      </c>
      <c r="E236" s="9"/>
      <c r="F236" s="9"/>
      <c r="G236" s="9"/>
      <c r="H236" s="28">
        <f>+H220-H234</f>
        <v>190</v>
      </c>
      <c r="I236" s="25"/>
      <c r="J236" s="28">
        <v>-2010</v>
      </c>
      <c r="K236" s="25"/>
      <c r="L236" s="28">
        <f>+L220-L234</f>
        <v>-180</v>
      </c>
      <c r="M236" s="25"/>
      <c r="N236" s="28">
        <v>-314</v>
      </c>
      <c r="O236" s="9"/>
      <c r="P236" s="28">
        <f>+P220-P234</f>
        <v>-1077</v>
      </c>
      <c r="Q236" s="27"/>
      <c r="R236" s="28">
        <f>+R220-R234</f>
        <v>993.5</v>
      </c>
      <c r="S236" s="25"/>
      <c r="T236" s="28">
        <f>+T220-T234</f>
        <v>-325</v>
      </c>
      <c r="U236" s="25"/>
      <c r="V236" s="28">
        <f>+V220-V234</f>
        <v>-1068</v>
      </c>
      <c r="W236" s="16"/>
      <c r="X236" s="28">
        <f>+X220-X234</f>
        <v>3340</v>
      </c>
      <c r="Y236" s="10"/>
      <c r="Z236" s="10"/>
    </row>
    <row r="237" spans="1:26" ht="15.75" hidden="1" customHeight="1">
      <c r="A237" s="10"/>
      <c r="B237" s="10"/>
      <c r="C237" s="10"/>
      <c r="D237" s="16"/>
      <c r="E237" s="9"/>
      <c r="F237" s="9"/>
      <c r="G237" s="9"/>
      <c r="H237" s="16"/>
      <c r="I237" s="16"/>
      <c r="J237" s="16"/>
      <c r="K237" s="16"/>
      <c r="L237" s="16"/>
      <c r="M237" s="16"/>
      <c r="N237" s="16"/>
      <c r="O237" s="9"/>
      <c r="P237" s="16"/>
      <c r="Q237" s="10"/>
      <c r="R237" s="16"/>
      <c r="S237" s="16"/>
      <c r="T237" s="16"/>
      <c r="U237" s="16"/>
      <c r="V237" s="16"/>
      <c r="W237" s="16"/>
      <c r="X237" s="16"/>
      <c r="Y237" s="10"/>
      <c r="Z237" s="10"/>
    </row>
    <row r="238" spans="1:26" ht="15.75" hidden="1" customHeight="1">
      <c r="A238" s="10">
        <f>+A213+1</f>
        <v>8</v>
      </c>
      <c r="B238" s="10"/>
      <c r="C238" s="27" t="s">
        <v>70</v>
      </c>
      <c r="D238" s="16"/>
      <c r="E238" s="9"/>
      <c r="F238" s="9"/>
      <c r="G238" s="9"/>
      <c r="H238" s="16"/>
      <c r="I238" s="16"/>
      <c r="J238" s="16"/>
      <c r="K238" s="16"/>
      <c r="L238" s="16"/>
      <c r="M238" s="16"/>
      <c r="N238" s="16"/>
      <c r="O238" s="9"/>
      <c r="P238" s="25"/>
      <c r="Q238" s="27"/>
      <c r="R238" s="16"/>
      <c r="S238" s="16"/>
      <c r="T238" s="16"/>
      <c r="U238" s="16"/>
      <c r="V238" s="16"/>
      <c r="W238" s="16"/>
      <c r="X238" s="16"/>
      <c r="Y238" s="10"/>
      <c r="Z238" s="10"/>
    </row>
    <row r="239" spans="1:26" ht="15.75" hidden="1" customHeight="1">
      <c r="A239" s="10"/>
      <c r="B239" s="10"/>
      <c r="C239" s="27" t="s">
        <v>8</v>
      </c>
      <c r="D239" s="16"/>
      <c r="E239" s="9"/>
      <c r="F239" s="9"/>
      <c r="G239" s="9"/>
      <c r="H239" s="16"/>
      <c r="I239" s="16"/>
      <c r="J239" s="16"/>
      <c r="K239" s="16"/>
      <c r="L239" s="16"/>
      <c r="M239" s="16"/>
      <c r="N239" s="16"/>
      <c r="O239" s="9"/>
      <c r="P239" s="25"/>
      <c r="Q239" s="27"/>
      <c r="R239" s="16"/>
      <c r="S239" s="16"/>
      <c r="T239" s="16"/>
      <c r="U239" s="16"/>
      <c r="V239" s="16"/>
      <c r="W239" s="16"/>
      <c r="X239" s="16"/>
      <c r="Y239" s="10"/>
      <c r="Z239" s="10"/>
    </row>
    <row r="240" spans="1:26" ht="15.75" hidden="1" customHeight="1">
      <c r="A240" s="10"/>
      <c r="B240" s="10"/>
      <c r="C240" s="10" t="str">
        <f>+Bogf.!S271</f>
        <v>Kontingenter, aktiviteter</v>
      </c>
      <c r="D240" s="16">
        <v>0</v>
      </c>
      <c r="E240" s="9"/>
      <c r="F240" s="9"/>
      <c r="G240" s="9"/>
      <c r="H240" s="16">
        <f>-Bogf.!W271</f>
        <v>0</v>
      </c>
      <c r="I240" s="16"/>
      <c r="J240" s="16">
        <v>0</v>
      </c>
      <c r="K240" s="16"/>
      <c r="L240" s="16">
        <f>-Bogf.!AA271</f>
        <v>0</v>
      </c>
      <c r="M240" s="16"/>
      <c r="N240" s="16">
        <v>0</v>
      </c>
      <c r="O240" s="9"/>
      <c r="P240" s="16">
        <v>2400</v>
      </c>
      <c r="Q240" s="10"/>
      <c r="R240" s="16">
        <f>-Bogf.!AG271</f>
        <v>5200</v>
      </c>
      <c r="S240" s="16"/>
      <c r="T240" s="16">
        <v>4138</v>
      </c>
      <c r="U240" s="16"/>
      <c r="V240" s="16">
        <v>11387</v>
      </c>
      <c r="W240" s="16"/>
      <c r="X240" s="16">
        <v>8200</v>
      </c>
      <c r="Y240" s="10"/>
      <c r="Z240" s="10"/>
    </row>
    <row r="241" spans="1:26" ht="15.75" hidden="1" customHeight="1">
      <c r="A241" s="10"/>
      <c r="B241" s="10"/>
      <c r="C241" s="10" t="str">
        <f>+Bogf.!S272</f>
        <v>Kontingenter, Pilates</v>
      </c>
      <c r="D241" s="16">
        <v>0</v>
      </c>
      <c r="E241" s="9"/>
      <c r="F241" s="9"/>
      <c r="G241" s="9"/>
      <c r="H241" s="16">
        <f>-Bogf.!W272</f>
        <v>0</v>
      </c>
      <c r="I241" s="16"/>
      <c r="J241" s="16">
        <v>0</v>
      </c>
      <c r="K241" s="16"/>
      <c r="L241" s="16">
        <f>-Bogf.!AA272</f>
        <v>0</v>
      </c>
      <c r="M241" s="16"/>
      <c r="N241" s="16">
        <v>0</v>
      </c>
      <c r="O241" s="9"/>
      <c r="P241" s="16">
        <v>0</v>
      </c>
      <c r="Q241" s="10"/>
      <c r="R241" s="16">
        <f>-Bogf.!AG272</f>
        <v>0</v>
      </c>
      <c r="S241" s="16"/>
      <c r="T241" s="16">
        <v>0</v>
      </c>
      <c r="U241" s="16"/>
      <c r="V241" s="16">
        <v>14400</v>
      </c>
      <c r="W241" s="16"/>
      <c r="X241" s="16">
        <v>0</v>
      </c>
      <c r="Y241" s="10"/>
      <c r="Z241" s="10"/>
    </row>
    <row r="242" spans="1:26" ht="15.75" hidden="1" customHeight="1">
      <c r="A242" s="10"/>
      <c r="B242" s="10"/>
      <c r="C242" s="10" t="str">
        <f>+Bogf.!S273</f>
        <v>Tilskud Egeskov Markedsforening</v>
      </c>
      <c r="D242" s="16">
        <v>0</v>
      </c>
      <c r="E242" s="9"/>
      <c r="F242" s="9"/>
      <c r="G242" s="9"/>
      <c r="H242" s="16">
        <f>-Bogf.!W273</f>
        <v>0</v>
      </c>
      <c r="I242" s="16"/>
      <c r="J242" s="16">
        <v>0</v>
      </c>
      <c r="K242" s="16"/>
      <c r="L242" s="16">
        <f>-Bogf.!AA273</f>
        <v>0</v>
      </c>
      <c r="M242" s="16"/>
      <c r="N242" s="16">
        <v>0</v>
      </c>
      <c r="O242" s="9"/>
      <c r="P242" s="16">
        <v>0</v>
      </c>
      <c r="Q242" s="10"/>
      <c r="R242" s="16">
        <f>-Bogf.!AG273</f>
        <v>0</v>
      </c>
      <c r="S242" s="16"/>
      <c r="T242" s="16">
        <v>0</v>
      </c>
      <c r="U242" s="16"/>
      <c r="V242" s="16">
        <v>0</v>
      </c>
      <c r="W242" s="16"/>
      <c r="X242" s="16"/>
      <c r="Y242" s="10"/>
      <c r="Z242" s="10"/>
    </row>
    <row r="243" spans="1:26" ht="15.75" hidden="1" customHeight="1">
      <c r="A243" s="10"/>
      <c r="B243" s="10"/>
      <c r="C243" s="10" t="str">
        <f>+Bogf.!S274</f>
        <v>Andre indtægter</v>
      </c>
      <c r="D243" s="16">
        <v>0</v>
      </c>
      <c r="E243" s="9"/>
      <c r="F243" s="9"/>
      <c r="G243" s="9"/>
      <c r="H243" s="16">
        <f>-Bogf.!W274</f>
        <v>0</v>
      </c>
      <c r="I243" s="16"/>
      <c r="J243" s="16">
        <v>0</v>
      </c>
      <c r="K243" s="16"/>
      <c r="L243" s="16">
        <f>-Bogf.!AA274</f>
        <v>0</v>
      </c>
      <c r="M243" s="16"/>
      <c r="N243" s="16">
        <v>0</v>
      </c>
      <c r="O243" s="9"/>
      <c r="P243" s="16">
        <v>0</v>
      </c>
      <c r="Q243" s="10"/>
      <c r="R243" s="16">
        <f>-Bogf.!AG274</f>
        <v>0</v>
      </c>
      <c r="S243" s="16"/>
      <c r="T243" s="16">
        <v>0</v>
      </c>
      <c r="U243" s="16"/>
      <c r="V243" s="16">
        <v>0</v>
      </c>
      <c r="W243" s="16"/>
      <c r="X243" s="16"/>
      <c r="Y243" s="10"/>
      <c r="Z243" s="10"/>
    </row>
    <row r="244" spans="1:26" ht="15.75" hidden="1" customHeight="1">
      <c r="A244" s="10"/>
      <c r="B244" s="10"/>
      <c r="C244" s="27" t="s">
        <v>17</v>
      </c>
      <c r="D244" s="26">
        <f>SUM(D240:D243)</f>
        <v>0</v>
      </c>
      <c r="E244" s="9"/>
      <c r="F244" s="9"/>
      <c r="G244" s="9"/>
      <c r="H244" s="26">
        <f>SUM(H240:H243)</f>
        <v>0</v>
      </c>
      <c r="I244" s="25"/>
      <c r="J244" s="25">
        <v>0</v>
      </c>
      <c r="K244" s="25"/>
      <c r="L244" s="26">
        <f>SUM(L240:L243)</f>
        <v>0</v>
      </c>
      <c r="M244" s="25"/>
      <c r="N244" s="26">
        <v>0</v>
      </c>
      <c r="O244" s="9"/>
      <c r="P244" s="26">
        <f>SUM(P240:P243)</f>
        <v>2400</v>
      </c>
      <c r="Q244" s="27"/>
      <c r="R244" s="26">
        <f>SUM(R240:R243)</f>
        <v>5200</v>
      </c>
      <c r="S244" s="25"/>
      <c r="T244" s="26">
        <f>SUM(T240:T243)</f>
        <v>4138</v>
      </c>
      <c r="U244" s="25"/>
      <c r="V244" s="26">
        <f>SUM(V240:V243)</f>
        <v>25787</v>
      </c>
      <c r="W244" s="16"/>
      <c r="X244" s="26">
        <f>SUM(X240:X243)</f>
        <v>8200</v>
      </c>
      <c r="Y244" s="10"/>
      <c r="Z244" s="10"/>
    </row>
    <row r="245" spans="1:26" ht="28.5" hidden="1" customHeight="1">
      <c r="A245" s="10"/>
      <c r="B245" s="10"/>
      <c r="C245" s="27" t="s">
        <v>20</v>
      </c>
      <c r="D245" s="16"/>
      <c r="E245" s="9"/>
      <c r="F245" s="9"/>
      <c r="G245" s="9"/>
      <c r="H245" s="16"/>
      <c r="I245" s="16"/>
      <c r="J245" s="16"/>
      <c r="K245" s="16"/>
      <c r="L245" s="16"/>
      <c r="M245" s="16"/>
      <c r="N245" s="16"/>
      <c r="O245" s="9"/>
      <c r="P245" s="25"/>
      <c r="Q245" s="27"/>
      <c r="R245" s="16"/>
      <c r="S245" s="16"/>
      <c r="T245" s="16"/>
      <c r="U245" s="16"/>
      <c r="V245" s="16"/>
      <c r="W245" s="16"/>
      <c r="X245" s="16"/>
      <c r="Y245" s="10"/>
      <c r="Z245" s="10"/>
    </row>
    <row r="246" spans="1:26" ht="15.75" hidden="1" customHeight="1">
      <c r="A246" s="10"/>
      <c r="B246" s="10"/>
      <c r="C246" s="10" t="str">
        <f>+Bogf.!S277</f>
        <v>Materialekøb</v>
      </c>
      <c r="D246" s="16">
        <v>0</v>
      </c>
      <c r="E246" s="9"/>
      <c r="F246" s="9"/>
      <c r="G246" s="9"/>
      <c r="H246" s="16">
        <f>+Bogf.!W277</f>
        <v>0</v>
      </c>
      <c r="I246" s="16"/>
      <c r="J246" s="16">
        <v>0</v>
      </c>
      <c r="K246" s="16"/>
      <c r="L246" s="16">
        <f>+Bogf.!AA277</f>
        <v>0</v>
      </c>
      <c r="M246" s="16"/>
      <c r="N246" s="16">
        <v>0</v>
      </c>
      <c r="O246" s="9"/>
      <c r="P246" s="16">
        <v>0</v>
      </c>
      <c r="Q246" s="10"/>
      <c r="R246" s="16">
        <f>+Bogf.!AG277</f>
        <v>0</v>
      </c>
      <c r="S246" s="16"/>
      <c r="T246" s="16">
        <v>90</v>
      </c>
      <c r="U246" s="16"/>
      <c r="V246" s="16">
        <v>150</v>
      </c>
      <c r="W246" s="16"/>
      <c r="X246" s="16">
        <v>0</v>
      </c>
      <c r="Y246" s="10"/>
      <c r="Z246" s="10"/>
    </row>
    <row r="247" spans="1:26" ht="15.75" hidden="1" customHeight="1">
      <c r="A247" s="10"/>
      <c r="B247" s="10"/>
      <c r="C247" s="10" t="str">
        <f>+Bogf.!S278</f>
        <v>Stævner/Truneringer</v>
      </c>
      <c r="D247" s="16">
        <v>0</v>
      </c>
      <c r="E247" s="9"/>
      <c r="F247" s="9"/>
      <c r="G247" s="9"/>
      <c r="H247" s="16">
        <f>+Bogf.!W278</f>
        <v>0</v>
      </c>
      <c r="I247" s="16"/>
      <c r="J247" s="16">
        <v>0</v>
      </c>
      <c r="K247" s="16"/>
      <c r="L247" s="16">
        <f>+Bogf.!AA278</f>
        <v>0</v>
      </c>
      <c r="M247" s="16"/>
      <c r="N247" s="16">
        <v>0</v>
      </c>
      <c r="O247" s="9"/>
      <c r="P247" s="16">
        <v>0</v>
      </c>
      <c r="Q247" s="10"/>
      <c r="R247" s="16">
        <f>+Bogf.!AG278</f>
        <v>400</v>
      </c>
      <c r="S247" s="16"/>
      <c r="T247" s="16">
        <v>970</v>
      </c>
      <c r="U247" s="16"/>
      <c r="V247" s="16">
        <v>900</v>
      </c>
      <c r="W247" s="16"/>
      <c r="X247" s="16">
        <v>1600</v>
      </c>
      <c r="Y247" s="10"/>
      <c r="Z247" s="10"/>
    </row>
    <row r="248" spans="1:26" ht="15.75" hidden="1" customHeight="1">
      <c r="A248" s="10"/>
      <c r="B248" s="10"/>
      <c r="C248" s="10" t="str">
        <f>+Bogf.!S279</f>
        <v>Holdudgifter (Fortæring)</v>
      </c>
      <c r="D248" s="16">
        <v>0</v>
      </c>
      <c r="E248" s="9"/>
      <c r="F248" s="9"/>
      <c r="G248" s="9"/>
      <c r="H248" s="16">
        <f>+Bogf.!W279</f>
        <v>0</v>
      </c>
      <c r="I248" s="16"/>
      <c r="J248" s="16">
        <v>0</v>
      </c>
      <c r="K248" s="16"/>
      <c r="L248" s="16">
        <f>+Bogf.!AA279</f>
        <v>0</v>
      </c>
      <c r="M248" s="16"/>
      <c r="N248" s="16">
        <v>0</v>
      </c>
      <c r="O248" s="9"/>
      <c r="P248" s="16">
        <v>0</v>
      </c>
      <c r="Q248" s="10"/>
      <c r="R248" s="16">
        <f>+Bogf.!AG279</f>
        <v>0</v>
      </c>
      <c r="S248" s="16"/>
      <c r="T248" s="16">
        <v>0</v>
      </c>
      <c r="U248" s="16"/>
      <c r="V248" s="16">
        <v>0</v>
      </c>
      <c r="W248" s="16"/>
      <c r="X248" s="16"/>
      <c r="Y248" s="10"/>
      <c r="Z248" s="10"/>
    </row>
    <row r="249" spans="1:26" ht="15.75" hidden="1" customHeight="1">
      <c r="A249" s="10"/>
      <c r="B249" s="10"/>
      <c r="C249" s="10" t="str">
        <f>+Bogf.!S280</f>
        <v>Godtgørelse instruktører</v>
      </c>
      <c r="D249" s="16">
        <v>0</v>
      </c>
      <c r="E249" s="9"/>
      <c r="F249" s="9"/>
      <c r="G249" s="9"/>
      <c r="H249" s="16">
        <f>+Bogf.!W280</f>
        <v>0</v>
      </c>
      <c r="I249" s="16"/>
      <c r="J249" s="16">
        <v>0</v>
      </c>
      <c r="K249" s="16"/>
      <c r="L249" s="16">
        <f>+Bogf.!AA280</f>
        <v>0</v>
      </c>
      <c r="M249" s="16"/>
      <c r="N249" s="16">
        <v>0</v>
      </c>
      <c r="O249" s="9"/>
      <c r="P249" s="16">
        <v>2600</v>
      </c>
      <c r="Q249" s="10"/>
      <c r="R249" s="16">
        <f>+Bogf.!AG280</f>
        <v>5960</v>
      </c>
      <c r="S249" s="16"/>
      <c r="T249" s="16">
        <v>7280</v>
      </c>
      <c r="U249" s="16"/>
      <c r="V249" s="16">
        <v>13919</v>
      </c>
      <c r="W249" s="16"/>
      <c r="X249" s="16">
        <v>6240</v>
      </c>
      <c r="Y249" s="10"/>
      <c r="Z249" s="10"/>
    </row>
    <row r="250" spans="1:26" ht="15.75" hidden="1" customHeight="1">
      <c r="A250" s="10"/>
      <c r="B250" s="10"/>
      <c r="C250" s="10" t="str">
        <f>+Bogf.!S281</f>
        <v>Kørselsgodtgørelse</v>
      </c>
      <c r="D250" s="16">
        <v>0</v>
      </c>
      <c r="E250" s="9"/>
      <c r="F250" s="9"/>
      <c r="G250" s="9"/>
      <c r="H250" s="16">
        <f>+Bogf.!W281</f>
        <v>0</v>
      </c>
      <c r="I250" s="16"/>
      <c r="J250" s="16">
        <v>0</v>
      </c>
      <c r="K250" s="16"/>
      <c r="L250" s="16">
        <f>+Bogf.!AA281</f>
        <v>0</v>
      </c>
      <c r="M250" s="16"/>
      <c r="N250" s="16">
        <v>0</v>
      </c>
      <c r="O250" s="9"/>
      <c r="P250" s="16">
        <v>0</v>
      </c>
      <c r="Q250" s="10"/>
      <c r="R250" s="16">
        <f>+Bogf.!AG281</f>
        <v>0</v>
      </c>
      <c r="S250" s="16"/>
      <c r="T250" s="16">
        <v>306</v>
      </c>
      <c r="U250" s="16"/>
      <c r="V250" s="16">
        <v>855</v>
      </c>
      <c r="W250" s="16"/>
      <c r="X250" s="16">
        <v>0</v>
      </c>
      <c r="Y250" s="10"/>
      <c r="Z250" s="10"/>
    </row>
    <row r="251" spans="1:26" ht="15.75" hidden="1" customHeight="1">
      <c r="A251" s="10"/>
      <c r="B251" s="10"/>
      <c r="C251" s="10" t="str">
        <f>+Bogf.!S282</f>
        <v>Kurser</v>
      </c>
      <c r="D251" s="16">
        <v>0</v>
      </c>
      <c r="E251" s="9"/>
      <c r="F251" s="9"/>
      <c r="G251" s="9"/>
      <c r="H251" s="16">
        <f>+Bogf.!W282</f>
        <v>0</v>
      </c>
      <c r="I251" s="16"/>
      <c r="J251" s="16">
        <v>0</v>
      </c>
      <c r="K251" s="16"/>
      <c r="L251" s="16">
        <f>+Bogf.!AA282</f>
        <v>0</v>
      </c>
      <c r="M251" s="16"/>
      <c r="N251" s="16">
        <v>0</v>
      </c>
      <c r="O251" s="9"/>
      <c r="P251" s="16">
        <v>350</v>
      </c>
      <c r="Q251" s="10"/>
      <c r="R251" s="16">
        <f>+Bogf.!AG282</f>
        <v>320</v>
      </c>
      <c r="S251" s="16"/>
      <c r="T251" s="16">
        <v>50</v>
      </c>
      <c r="U251" s="16"/>
      <c r="V251" s="16">
        <v>443</v>
      </c>
      <c r="W251" s="16"/>
      <c r="X251" s="16">
        <v>1005</v>
      </c>
      <c r="Y251" s="10"/>
      <c r="Z251" s="10"/>
    </row>
    <row r="252" spans="1:26" ht="15.75" hidden="1" customHeight="1">
      <c r="A252" s="10"/>
      <c r="B252" s="10"/>
      <c r="C252" s="10" t="str">
        <f>+Bogf.!S283</f>
        <v>Leje af gymnastiksal</v>
      </c>
      <c r="D252" s="16">
        <v>0</v>
      </c>
      <c r="E252" s="9"/>
      <c r="F252" s="9"/>
      <c r="G252" s="9"/>
      <c r="H252" s="16">
        <f>+Bogf.!W283</f>
        <v>0</v>
      </c>
      <c r="I252" s="16"/>
      <c r="J252" s="16">
        <v>0</v>
      </c>
      <c r="K252" s="16"/>
      <c r="L252" s="16">
        <f>+Bogf.!AA283</f>
        <v>0</v>
      </c>
      <c r="M252" s="16"/>
      <c r="N252" s="16">
        <v>0</v>
      </c>
      <c r="O252" s="9"/>
      <c r="P252" s="16">
        <v>980</v>
      </c>
      <c r="Q252" s="10"/>
      <c r="R252" s="16">
        <f>+Bogf.!AG283</f>
        <v>2058</v>
      </c>
      <c r="S252" s="16"/>
      <c r="T252" s="16">
        <v>1862</v>
      </c>
      <c r="U252" s="16"/>
      <c r="V252" s="16">
        <v>3212</v>
      </c>
      <c r="W252" s="16"/>
      <c r="X252" s="16">
        <v>0</v>
      </c>
      <c r="Y252" s="10"/>
      <c r="Z252" s="10"/>
    </row>
    <row r="253" spans="1:26" ht="15.75" hidden="1" customHeight="1">
      <c r="A253" s="10"/>
      <c r="B253" s="10"/>
      <c r="C253" s="10" t="str">
        <f>+Bogf.!S284</f>
        <v>Gaver, pokaler</v>
      </c>
      <c r="D253" s="16">
        <v>0</v>
      </c>
      <c r="E253" s="9"/>
      <c r="F253" s="9"/>
      <c r="G253" s="9"/>
      <c r="H253" s="16">
        <f>+Bogf.!W284</f>
        <v>0</v>
      </c>
      <c r="I253" s="16"/>
      <c r="J253" s="16">
        <v>0</v>
      </c>
      <c r="K253" s="16"/>
      <c r="L253" s="16">
        <f>+Bogf.!AA284</f>
        <v>0</v>
      </c>
      <c r="M253" s="16"/>
      <c r="N253" s="16">
        <v>0</v>
      </c>
      <c r="O253" s="9"/>
      <c r="P253" s="16">
        <v>92.2</v>
      </c>
      <c r="Q253" s="10"/>
      <c r="R253" s="16">
        <f>+Bogf.!AG284</f>
        <v>0</v>
      </c>
      <c r="S253" s="16"/>
      <c r="T253" s="16">
        <v>0</v>
      </c>
      <c r="U253" s="16"/>
      <c r="V253" s="16">
        <v>0</v>
      </c>
      <c r="W253" s="16"/>
      <c r="X253" s="16"/>
      <c r="Y253" s="10"/>
      <c r="Z253" s="10"/>
    </row>
    <row r="254" spans="1:26" ht="15.75" hidden="1" customHeight="1">
      <c r="A254" s="10"/>
      <c r="B254" s="10"/>
      <c r="C254" s="10" t="str">
        <f>+Bogf.!S285</f>
        <v>Diverse</v>
      </c>
      <c r="D254" s="16">
        <v>0</v>
      </c>
      <c r="E254" s="9"/>
      <c r="F254" s="9"/>
      <c r="G254" s="9"/>
      <c r="H254" s="16">
        <f>+Bogf.!W285</f>
        <v>0</v>
      </c>
      <c r="I254" s="16"/>
      <c r="J254" s="16">
        <v>0</v>
      </c>
      <c r="K254" s="16"/>
      <c r="L254" s="16">
        <f>+Bogf.!AA285</f>
        <v>0</v>
      </c>
      <c r="M254" s="16"/>
      <c r="N254" s="16">
        <v>0</v>
      </c>
      <c r="O254" s="9"/>
      <c r="P254" s="16">
        <v>0</v>
      </c>
      <c r="Q254" s="10"/>
      <c r="R254" s="16">
        <f>+Bogf.!AG285</f>
        <v>0</v>
      </c>
      <c r="S254" s="16"/>
      <c r="T254" s="16">
        <v>113.2</v>
      </c>
      <c r="U254" s="16"/>
      <c r="V254" s="16">
        <v>80</v>
      </c>
      <c r="W254" s="16"/>
      <c r="X254" s="16">
        <v>0</v>
      </c>
      <c r="Y254" s="10"/>
      <c r="Z254" s="10"/>
    </row>
    <row r="255" spans="1:26" ht="15.75" hidden="1" customHeight="1">
      <c r="A255" s="10"/>
      <c r="B255" s="10"/>
      <c r="C255" s="27" t="s">
        <v>33</v>
      </c>
      <c r="D255" s="26">
        <f>SUM(D246:D254)</f>
        <v>0</v>
      </c>
      <c r="E255" s="9"/>
      <c r="F255" s="9"/>
      <c r="G255" s="9"/>
      <c r="H255" s="26">
        <f>SUM(H246:H254)</f>
        <v>0</v>
      </c>
      <c r="I255" s="25"/>
      <c r="J255" s="25">
        <v>0</v>
      </c>
      <c r="K255" s="25"/>
      <c r="L255" s="26">
        <f>SUM(L246:L254)</f>
        <v>0</v>
      </c>
      <c r="M255" s="25"/>
      <c r="N255" s="26">
        <v>0</v>
      </c>
      <c r="O255" s="9"/>
      <c r="P255" s="26">
        <f>SUM(P246:P254)</f>
        <v>4022.2</v>
      </c>
      <c r="Q255" s="27"/>
      <c r="R255" s="26">
        <f>SUM(R246:R254)</f>
        <v>8738</v>
      </c>
      <c r="S255" s="25"/>
      <c r="T255" s="26">
        <f>SUM(T246:T254)</f>
        <v>10671.2</v>
      </c>
      <c r="U255" s="25"/>
      <c r="V255" s="26">
        <f>SUM(V246:V254)</f>
        <v>19559</v>
      </c>
      <c r="W255" s="16"/>
      <c r="X255" s="26">
        <f>SUM(X246:X254)</f>
        <v>8845</v>
      </c>
      <c r="Y255" s="10"/>
      <c r="Z255" s="10"/>
    </row>
    <row r="256" spans="1:26" ht="15.75" hidden="1" customHeight="1">
      <c r="A256" s="10"/>
      <c r="B256" s="10"/>
      <c r="C256" s="10"/>
      <c r="D256" s="25"/>
      <c r="E256" s="9"/>
      <c r="F256" s="9"/>
      <c r="G256" s="9"/>
      <c r="H256" s="25"/>
      <c r="I256" s="25"/>
      <c r="J256" s="25"/>
      <c r="K256" s="25"/>
      <c r="L256" s="25"/>
      <c r="M256" s="25"/>
      <c r="N256" s="25"/>
      <c r="O256" s="9"/>
      <c r="P256" s="25"/>
      <c r="Q256" s="10"/>
      <c r="R256" s="25"/>
      <c r="S256" s="25"/>
      <c r="T256" s="25"/>
      <c r="U256" s="25"/>
      <c r="V256" s="25"/>
      <c r="W256" s="16"/>
      <c r="X256" s="25"/>
      <c r="Y256" s="10"/>
      <c r="Z256" s="10"/>
    </row>
    <row r="257" spans="1:26" ht="15.75" hidden="1" customHeight="1">
      <c r="A257" s="10"/>
      <c r="B257" s="10"/>
      <c r="C257" s="27" t="s">
        <v>62</v>
      </c>
      <c r="D257" s="28">
        <f>+D244-D255</f>
        <v>0</v>
      </c>
      <c r="E257" s="9"/>
      <c r="F257" s="9"/>
      <c r="G257" s="9"/>
      <c r="H257" s="28">
        <f>+H244-H255</f>
        <v>0</v>
      </c>
      <c r="I257" s="25"/>
      <c r="J257" s="25">
        <v>0</v>
      </c>
      <c r="K257" s="25"/>
      <c r="L257" s="28">
        <f>+L244-L255</f>
        <v>0</v>
      </c>
      <c r="M257" s="25"/>
      <c r="N257" s="28">
        <v>0</v>
      </c>
      <c r="O257" s="9"/>
      <c r="P257" s="28">
        <f>+P244-P255</f>
        <v>-1622.1999999999998</v>
      </c>
      <c r="Q257" s="27"/>
      <c r="R257" s="28">
        <f>+R244-R255</f>
        <v>-3538</v>
      </c>
      <c r="S257" s="25"/>
      <c r="T257" s="28">
        <f>+T244-T255</f>
        <v>-6533.2000000000007</v>
      </c>
      <c r="U257" s="25"/>
      <c r="V257" s="28">
        <f>+V244-V255</f>
        <v>6228</v>
      </c>
      <c r="W257" s="16"/>
      <c r="X257" s="28">
        <f>+X244-X255</f>
        <v>-645</v>
      </c>
      <c r="Y257" s="10"/>
      <c r="Z257" s="10"/>
    </row>
    <row r="258" spans="1:26" ht="15.75" customHeight="1">
      <c r="A258" s="10"/>
      <c r="B258" s="10"/>
      <c r="C258" s="10"/>
      <c r="D258" s="16"/>
      <c r="E258" s="9"/>
      <c r="F258" s="9"/>
      <c r="G258" s="9"/>
      <c r="H258" s="16"/>
      <c r="I258" s="16"/>
      <c r="J258" s="16"/>
      <c r="K258" s="16"/>
      <c r="L258" s="16"/>
      <c r="M258" s="16"/>
      <c r="N258" s="16"/>
      <c r="O258" s="9"/>
      <c r="P258" s="16"/>
      <c r="Q258" s="10"/>
      <c r="R258" s="16"/>
      <c r="S258" s="16"/>
      <c r="T258" s="16"/>
      <c r="U258" s="16"/>
      <c r="V258" s="16"/>
      <c r="W258" s="16"/>
      <c r="X258" s="16"/>
      <c r="Y258" s="10"/>
      <c r="Z258" s="10"/>
    </row>
    <row r="259" spans="1:26" ht="15.75" customHeight="1">
      <c r="A259" s="10">
        <f>+A213+1</f>
        <v>8</v>
      </c>
      <c r="B259" s="10"/>
      <c r="C259" s="27" t="s">
        <v>71</v>
      </c>
      <c r="D259" s="16"/>
      <c r="E259" s="9"/>
      <c r="F259" s="9"/>
      <c r="G259" s="9"/>
      <c r="H259" s="16"/>
      <c r="I259" s="16"/>
      <c r="J259" s="16"/>
      <c r="K259" s="16"/>
      <c r="L259" s="16"/>
      <c r="M259" s="16"/>
      <c r="N259" s="16"/>
      <c r="O259" s="9"/>
      <c r="P259" s="16"/>
      <c r="Q259" s="27"/>
      <c r="R259" s="16"/>
      <c r="S259" s="16"/>
      <c r="T259" s="16"/>
      <c r="U259" s="16"/>
      <c r="V259" s="16"/>
      <c r="W259" s="16"/>
      <c r="X259" s="16"/>
      <c r="Y259" s="10"/>
      <c r="Z259" s="10"/>
    </row>
    <row r="260" spans="1:26" ht="15.75" customHeight="1">
      <c r="A260" s="10"/>
      <c r="B260" s="10"/>
      <c r="C260" s="27" t="s">
        <v>8</v>
      </c>
      <c r="D260" s="16"/>
      <c r="E260" s="9"/>
      <c r="F260" s="9"/>
      <c r="G260" s="9"/>
      <c r="H260" s="16"/>
      <c r="I260" s="16"/>
      <c r="J260" s="16"/>
      <c r="K260" s="16"/>
      <c r="L260" s="16"/>
      <c r="M260" s="16"/>
      <c r="N260" s="16"/>
      <c r="O260" s="9"/>
      <c r="P260" s="25"/>
      <c r="Q260" s="27"/>
      <c r="R260" s="16"/>
      <c r="S260" s="16"/>
      <c r="T260" s="16"/>
      <c r="U260" s="16"/>
      <c r="V260" s="16"/>
      <c r="W260" s="16"/>
      <c r="X260" s="16"/>
      <c r="Y260" s="10"/>
      <c r="Z260" s="10"/>
    </row>
    <row r="261" spans="1:26" ht="15.75" customHeight="1">
      <c r="A261" s="10"/>
      <c r="B261" s="10"/>
      <c r="C261" s="10" t="str">
        <f>+Bogf.!S290</f>
        <v>Kontingenter, aktiviteter</v>
      </c>
      <c r="D261" s="16">
        <v>6000</v>
      </c>
      <c r="E261" s="9"/>
      <c r="F261" s="9"/>
      <c r="G261" s="9"/>
      <c r="H261" s="16">
        <f>-Bogf.!W290</f>
        <v>4800</v>
      </c>
      <c r="I261" s="16"/>
      <c r="J261" s="16">
        <v>5400</v>
      </c>
      <c r="K261" s="16"/>
      <c r="L261" s="16">
        <f>-Bogf.!AA290</f>
        <v>5400</v>
      </c>
      <c r="M261" s="16"/>
      <c r="N261" s="16">
        <v>5240</v>
      </c>
      <c r="O261" s="9"/>
      <c r="P261" s="16">
        <v>4750</v>
      </c>
      <c r="Q261" s="10"/>
      <c r="R261" s="16">
        <f>-Bogf.!AG290</f>
        <v>4375</v>
      </c>
      <c r="S261" s="16"/>
      <c r="T261" s="16">
        <v>3600</v>
      </c>
      <c r="U261" s="16"/>
      <c r="V261" s="16">
        <v>900</v>
      </c>
      <c r="W261" s="16"/>
      <c r="X261" s="16">
        <v>1600</v>
      </c>
      <c r="Y261" s="10"/>
      <c r="Z261" s="10"/>
    </row>
    <row r="262" spans="1:26" ht="15.75" customHeight="1">
      <c r="A262" s="10"/>
      <c r="B262" s="10"/>
      <c r="C262" s="10" t="str">
        <f>+Bogf.!S291</f>
        <v>Lokaletilskud Kommune</v>
      </c>
      <c r="D262" s="16"/>
      <c r="E262" s="9"/>
      <c r="F262" s="9"/>
      <c r="G262" s="9"/>
      <c r="H262" s="16">
        <f>-Bogf.!W291</f>
        <v>403</v>
      </c>
      <c r="I262" s="16"/>
      <c r="J262" s="16">
        <v>718</v>
      </c>
      <c r="K262" s="16"/>
      <c r="L262" s="16">
        <f>-Bogf.!AA291</f>
        <v>0</v>
      </c>
      <c r="M262" s="16"/>
      <c r="N262" s="16">
        <v>0</v>
      </c>
      <c r="O262" s="9"/>
      <c r="P262" s="16">
        <v>0</v>
      </c>
      <c r="Q262" s="10"/>
      <c r="R262" s="16"/>
      <c r="S262" s="16"/>
      <c r="T262" s="16"/>
      <c r="U262" s="16"/>
      <c r="V262" s="16"/>
      <c r="W262" s="16"/>
      <c r="X262" s="16"/>
      <c r="Y262" s="10"/>
      <c r="Z262" s="10"/>
    </row>
    <row r="263" spans="1:26" ht="15.75" customHeight="1">
      <c r="A263" s="10"/>
      <c r="B263" s="10"/>
      <c r="C263" s="10" t="str">
        <f>+Bogf.!S292</f>
        <v>Andre tilskud</v>
      </c>
      <c r="D263" s="16"/>
      <c r="E263" s="9"/>
      <c r="F263" s="9"/>
      <c r="G263" s="9"/>
      <c r="H263" s="16">
        <f>-Bogf.!W292</f>
        <v>12495</v>
      </c>
      <c r="I263" s="16"/>
      <c r="J263" s="16">
        <v>0</v>
      </c>
      <c r="K263" s="16"/>
      <c r="L263" s="16">
        <v>0</v>
      </c>
      <c r="M263" s="16"/>
      <c r="N263" s="16">
        <v>0</v>
      </c>
      <c r="O263" s="9"/>
      <c r="P263" s="16"/>
      <c r="Q263" s="10"/>
      <c r="R263" s="16"/>
      <c r="S263" s="16"/>
      <c r="T263" s="16"/>
      <c r="U263" s="16"/>
      <c r="V263" s="16"/>
      <c r="W263" s="16"/>
      <c r="X263" s="16"/>
      <c r="Y263" s="10"/>
      <c r="Z263" s="10"/>
    </row>
    <row r="264" spans="1:26" ht="15.75" customHeight="1">
      <c r="A264" s="10"/>
      <c r="B264" s="10"/>
      <c r="C264" s="10" t="str">
        <f>+Bogf.!S293</f>
        <v>Andre indtægter</v>
      </c>
      <c r="D264" s="16">
        <v>0</v>
      </c>
      <c r="E264" s="9"/>
      <c r="F264" s="9"/>
      <c r="G264" s="9"/>
      <c r="H264" s="16">
        <f>-Bogf.!W293</f>
        <v>5900</v>
      </c>
      <c r="I264" s="16"/>
      <c r="J264" s="16">
        <v>0</v>
      </c>
      <c r="K264" s="16"/>
      <c r="L264" s="16">
        <f>-Bogf.!AA293</f>
        <v>736</v>
      </c>
      <c r="M264" s="16"/>
      <c r="N264" s="16">
        <v>3319.15</v>
      </c>
      <c r="O264" s="9"/>
      <c r="P264" s="16">
        <v>666</v>
      </c>
      <c r="Q264" s="10"/>
      <c r="R264" s="16">
        <f>-Bogf.!AG293</f>
        <v>1050.5</v>
      </c>
      <c r="S264" s="16"/>
      <c r="T264" s="16">
        <v>3095.92</v>
      </c>
      <c r="U264" s="16"/>
      <c r="V264" s="16">
        <v>0</v>
      </c>
      <c r="W264" s="16"/>
      <c r="X264" s="16">
        <v>0</v>
      </c>
      <c r="Y264" s="10"/>
      <c r="Z264" s="10"/>
    </row>
    <row r="265" spans="1:26" ht="15.75" customHeight="1">
      <c r="A265" s="27"/>
      <c r="B265" s="27"/>
      <c r="C265" s="27" t="str">
        <f>+Bogf.!S294</f>
        <v>Total indtægter</v>
      </c>
      <c r="D265" s="26">
        <f>SUM(D261:D264)</f>
        <v>6000</v>
      </c>
      <c r="E265" s="27"/>
      <c r="F265" s="27"/>
      <c r="G265" s="27"/>
      <c r="H265" s="26">
        <f>SUM(H261:H264)</f>
        <v>23598</v>
      </c>
      <c r="I265" s="25"/>
      <c r="J265" s="26">
        <v>6118</v>
      </c>
      <c r="K265" s="25"/>
      <c r="L265" s="26">
        <f>SUM(L261:L264)</f>
        <v>6136</v>
      </c>
      <c r="M265" s="25"/>
      <c r="N265" s="26">
        <v>8559.15</v>
      </c>
      <c r="O265" s="27"/>
      <c r="P265" s="26">
        <f>SUM(P261:P264)</f>
        <v>5416</v>
      </c>
      <c r="Q265" s="27"/>
      <c r="R265" s="26">
        <f>SUM(R261:R264)</f>
        <v>5425.5</v>
      </c>
      <c r="S265" s="25"/>
      <c r="T265" s="26">
        <f>SUM(T261:T264)</f>
        <v>6695.92</v>
      </c>
      <c r="U265" s="25"/>
      <c r="V265" s="26">
        <f>SUM(V261:V264)</f>
        <v>900</v>
      </c>
      <c r="W265" s="25"/>
      <c r="X265" s="26">
        <f>SUM(X261:X264)</f>
        <v>1600</v>
      </c>
      <c r="Y265" s="27"/>
      <c r="Z265" s="27"/>
    </row>
    <row r="266" spans="1:26" ht="26.25" customHeight="1">
      <c r="A266" s="10"/>
      <c r="B266" s="10"/>
      <c r="C266" s="27" t="s">
        <v>20</v>
      </c>
      <c r="D266" s="16"/>
      <c r="E266" s="9"/>
      <c r="F266" s="9"/>
      <c r="G266" s="9"/>
      <c r="H266" s="16"/>
      <c r="I266" s="16"/>
      <c r="J266" s="16"/>
      <c r="K266" s="16"/>
      <c r="L266" s="16"/>
      <c r="M266" s="16"/>
      <c r="N266" s="16"/>
      <c r="O266" s="9"/>
      <c r="P266" s="25"/>
      <c r="Q266" s="27"/>
      <c r="R266" s="16"/>
      <c r="S266" s="16"/>
      <c r="T266" s="16"/>
      <c r="U266" s="16"/>
      <c r="V266" s="16"/>
      <c r="W266" s="16"/>
      <c r="X266" s="16"/>
      <c r="Y266" s="10"/>
      <c r="Z266" s="10"/>
    </row>
    <row r="267" spans="1:26" ht="15.75" customHeight="1">
      <c r="A267" s="10"/>
      <c r="B267" s="10"/>
      <c r="C267" s="10" t="str">
        <f>+Bogf.!S296</f>
        <v>Materialekøb</v>
      </c>
      <c r="D267" s="16">
        <v>2000</v>
      </c>
      <c r="E267" s="9"/>
      <c r="F267" s="9"/>
      <c r="G267" s="9"/>
      <c r="H267" s="16">
        <f>+Bogf.!W296</f>
        <v>12495</v>
      </c>
      <c r="I267" s="16"/>
      <c r="J267" s="16">
        <v>0</v>
      </c>
      <c r="K267" s="16"/>
      <c r="L267" s="16">
        <f>+Bogf.!AA296</f>
        <v>0</v>
      </c>
      <c r="M267" s="16"/>
      <c r="N267" s="16">
        <v>1599</v>
      </c>
      <c r="O267" s="9"/>
      <c r="P267" s="16">
        <v>2372.5</v>
      </c>
      <c r="Q267" s="10"/>
      <c r="R267" s="16">
        <f>+Bogf.!AG296</f>
        <v>4411.07</v>
      </c>
      <c r="S267" s="16"/>
      <c r="T267" s="16">
        <v>3683.73</v>
      </c>
      <c r="U267" s="16"/>
      <c r="V267" s="16">
        <v>0</v>
      </c>
      <c r="W267" s="16"/>
      <c r="X267" s="16">
        <v>0</v>
      </c>
      <c r="Y267" s="10"/>
      <c r="Z267" s="10"/>
    </row>
    <row r="268" spans="1:26" ht="15.75" customHeight="1">
      <c r="A268" s="10"/>
      <c r="B268" s="10"/>
      <c r="C268" s="10" t="str">
        <f>+Bogf.!S297</f>
        <v>Kurser</v>
      </c>
      <c r="D268" s="16">
        <v>500</v>
      </c>
      <c r="E268" s="9"/>
      <c r="F268" s="9"/>
      <c r="G268" s="9"/>
      <c r="H268" s="16">
        <f>+Bogf.!W297</f>
        <v>850</v>
      </c>
      <c r="I268" s="16"/>
      <c r="J268" s="16">
        <v>0</v>
      </c>
      <c r="K268" s="16"/>
      <c r="L268" s="16">
        <f>+Bogf.!AA297</f>
        <v>1280</v>
      </c>
      <c r="M268" s="16"/>
      <c r="N268" s="16">
        <v>500</v>
      </c>
      <c r="O268" s="9"/>
      <c r="P268" s="16">
        <v>0</v>
      </c>
      <c r="Q268" s="10"/>
      <c r="R268" s="16">
        <f>+Bogf.!AG297</f>
        <v>0</v>
      </c>
      <c r="S268" s="16"/>
      <c r="T268" s="16"/>
      <c r="U268" s="16"/>
      <c r="V268" s="16"/>
      <c r="W268" s="16"/>
      <c r="X268" s="16"/>
      <c r="Y268" s="10"/>
      <c r="Z268" s="10"/>
    </row>
    <row r="269" spans="1:26" ht="15.75" customHeight="1">
      <c r="A269" s="10"/>
      <c r="B269" s="10"/>
      <c r="C269" s="10" t="str">
        <f>+Bogf.!S298</f>
        <v>Stævner/Turneringer</v>
      </c>
      <c r="D269" s="16">
        <v>0</v>
      </c>
      <c r="E269" s="9"/>
      <c r="F269" s="9"/>
      <c r="G269" s="9"/>
      <c r="H269" s="16">
        <f>+Bogf.!W298</f>
        <v>5374</v>
      </c>
      <c r="I269" s="16"/>
      <c r="J269" s="16">
        <v>3363.5</v>
      </c>
      <c r="K269" s="16"/>
      <c r="L269" s="16">
        <f>+Bogf.!AA298</f>
        <v>0</v>
      </c>
      <c r="M269" s="16"/>
      <c r="N269" s="16">
        <v>261.39</v>
      </c>
      <c r="O269" s="9"/>
      <c r="P269" s="16">
        <v>0</v>
      </c>
      <c r="Q269" s="10"/>
      <c r="R269" s="16">
        <f>+Bogf.!AG298</f>
        <v>764.56</v>
      </c>
      <c r="S269" s="16"/>
      <c r="T269" s="16">
        <v>300</v>
      </c>
      <c r="U269" s="16"/>
      <c r="V269" s="16">
        <v>0</v>
      </c>
      <c r="W269" s="16"/>
      <c r="X269" s="16">
        <v>350</v>
      </c>
      <c r="Y269" s="10"/>
      <c r="Z269" s="10"/>
    </row>
    <row r="270" spans="1:26" ht="15.75" customHeight="1">
      <c r="A270" s="10"/>
      <c r="B270" s="10"/>
      <c r="C270" s="10" t="str">
        <f>+Bogf.!S299</f>
        <v>Vedligeholdelse bane og klubhus</v>
      </c>
      <c r="D270" s="16">
        <v>3000</v>
      </c>
      <c r="E270" s="9"/>
      <c r="F270" s="9"/>
      <c r="G270" s="9"/>
      <c r="H270" s="16">
        <f>+Bogf.!W299</f>
        <v>4024.38</v>
      </c>
      <c r="I270" s="16"/>
      <c r="J270" s="16">
        <v>1574.21</v>
      </c>
      <c r="K270" s="16"/>
      <c r="L270" s="16">
        <f>+Bogf.!AA299</f>
        <v>1731.06</v>
      </c>
      <c r="M270" s="16"/>
      <c r="N270" s="16">
        <v>2677.32</v>
      </c>
      <c r="O270" s="9"/>
      <c r="P270" s="16">
        <v>8936.86</v>
      </c>
      <c r="Q270" s="10"/>
      <c r="R270" s="16">
        <f>+Bogf.!AG299</f>
        <v>0</v>
      </c>
      <c r="S270" s="16"/>
      <c r="T270" s="16"/>
      <c r="U270" s="16"/>
      <c r="V270" s="16"/>
      <c r="W270" s="16"/>
      <c r="X270" s="16"/>
      <c r="Y270" s="10"/>
      <c r="Z270" s="10"/>
    </row>
    <row r="271" spans="1:26" ht="15.75" hidden="1" customHeight="1">
      <c r="A271" s="10"/>
      <c r="B271" s="10"/>
      <c r="C271" s="10" t="str">
        <f>+Bogf.!S300</f>
        <v>Godtgørelse Instruktør</v>
      </c>
      <c r="D271" s="16">
        <v>0</v>
      </c>
      <c r="E271" s="9"/>
      <c r="F271" s="9"/>
      <c r="G271" s="9"/>
      <c r="H271" s="16">
        <f>+Bogf.!W300</f>
        <v>0</v>
      </c>
      <c r="I271" s="16"/>
      <c r="J271" s="16">
        <v>0</v>
      </c>
      <c r="K271" s="16"/>
      <c r="L271" s="16">
        <f>+Bogf.!AA300</f>
        <v>0</v>
      </c>
      <c r="M271" s="16"/>
      <c r="N271" s="16">
        <v>0</v>
      </c>
      <c r="O271" s="9"/>
      <c r="P271" s="16">
        <v>0</v>
      </c>
      <c r="Q271" s="10"/>
      <c r="R271" s="16">
        <f>+Bogf.!AG300</f>
        <v>600</v>
      </c>
      <c r="S271" s="16"/>
      <c r="T271" s="16"/>
      <c r="U271" s="16"/>
      <c r="V271" s="16"/>
      <c r="W271" s="16"/>
      <c r="X271" s="16"/>
      <c r="Y271" s="10"/>
      <c r="Z271" s="10"/>
    </row>
    <row r="272" spans="1:26" ht="15.75" customHeight="1">
      <c r="A272" s="10"/>
      <c r="B272" s="10"/>
      <c r="C272" s="10" t="str">
        <f>+Bogf.!S301</f>
        <v>Kørselsgodtgørelse</v>
      </c>
      <c r="D272" s="16">
        <v>0</v>
      </c>
      <c r="E272" s="9"/>
      <c r="F272" s="9"/>
      <c r="G272" s="9"/>
      <c r="H272" s="16">
        <f>+Bogf.!W301</f>
        <v>0</v>
      </c>
      <c r="I272" s="16"/>
      <c r="J272" s="16">
        <v>0</v>
      </c>
      <c r="K272" s="16"/>
      <c r="L272" s="16">
        <f>+Bogf.!AA301</f>
        <v>894.6</v>
      </c>
      <c r="M272" s="16"/>
      <c r="N272" s="16">
        <v>0</v>
      </c>
      <c r="O272" s="9"/>
      <c r="P272" s="16"/>
      <c r="Q272" s="10"/>
      <c r="R272" s="16"/>
      <c r="S272" s="16"/>
      <c r="T272" s="16"/>
      <c r="U272" s="16"/>
      <c r="V272" s="16"/>
      <c r="W272" s="16"/>
      <c r="X272" s="16"/>
      <c r="Y272" s="10"/>
      <c r="Z272" s="10"/>
    </row>
    <row r="273" spans="1:26" ht="15.75" hidden="1" customHeight="1">
      <c r="A273" s="10"/>
      <c r="B273" s="10"/>
      <c r="C273" s="10" t="str">
        <f>+Bogf.!S302</f>
        <v>Halleje</v>
      </c>
      <c r="D273" s="16">
        <v>200</v>
      </c>
      <c r="E273" s="9"/>
      <c r="F273" s="9"/>
      <c r="G273" s="9"/>
      <c r="H273" s="16">
        <f>+Bogf.!W302</f>
        <v>0</v>
      </c>
      <c r="I273" s="16"/>
      <c r="J273" s="16">
        <v>0</v>
      </c>
      <c r="K273" s="16"/>
      <c r="L273" s="16">
        <f>+Bogf.!AA302</f>
        <v>0</v>
      </c>
      <c r="M273" s="16"/>
      <c r="N273" s="16">
        <v>0</v>
      </c>
      <c r="O273" s="9"/>
      <c r="P273" s="16">
        <v>0</v>
      </c>
      <c r="Q273" s="10"/>
      <c r="R273" s="16">
        <f>+Bogf.!AG302</f>
        <v>0</v>
      </c>
      <c r="S273" s="16"/>
      <c r="T273" s="16">
        <v>0</v>
      </c>
      <c r="U273" s="16"/>
      <c r="V273" s="16">
        <v>0</v>
      </c>
      <c r="W273" s="16"/>
      <c r="X273" s="16">
        <v>0</v>
      </c>
      <c r="Y273" s="10"/>
      <c r="Z273" s="10"/>
    </row>
    <row r="274" spans="1:26" ht="15.75" customHeight="1">
      <c r="A274" s="10"/>
      <c r="B274" s="10"/>
      <c r="C274" s="10" t="str">
        <f>+Bogf.!S303</f>
        <v>Gaver, pokaler</v>
      </c>
      <c r="D274" s="16">
        <v>0</v>
      </c>
      <c r="E274" s="9"/>
      <c r="F274" s="9"/>
      <c r="G274" s="9"/>
      <c r="H274" s="16">
        <f>+Bogf.!W303</f>
        <v>144</v>
      </c>
      <c r="I274" s="16"/>
      <c r="J274" s="16">
        <v>0</v>
      </c>
      <c r="K274" s="16"/>
      <c r="L274" s="16">
        <f>+Bogf.!AA303</f>
        <v>156.25</v>
      </c>
      <c r="M274" s="16"/>
      <c r="N274" s="16">
        <v>100</v>
      </c>
      <c r="O274" s="9"/>
      <c r="P274" s="16">
        <v>131.25</v>
      </c>
      <c r="Q274" s="10"/>
      <c r="R274" s="16">
        <f>+Bogf.!AG303</f>
        <v>0</v>
      </c>
      <c r="S274" s="16"/>
      <c r="T274" s="16">
        <v>150</v>
      </c>
      <c r="U274" s="16"/>
      <c r="V274" s="16">
        <v>2000</v>
      </c>
      <c r="W274" s="16"/>
      <c r="X274" s="16">
        <v>0</v>
      </c>
      <c r="Y274" s="10"/>
      <c r="Z274" s="10"/>
    </row>
    <row r="275" spans="1:26" ht="15.75" hidden="1" customHeight="1">
      <c r="A275" s="10"/>
      <c r="B275" s="10"/>
      <c r="C275" s="10" t="str">
        <f>+Bogf.!S304</f>
        <v>Diverse</v>
      </c>
      <c r="D275" s="16">
        <v>0</v>
      </c>
      <c r="E275" s="9"/>
      <c r="F275" s="9"/>
      <c r="G275" s="9"/>
      <c r="H275" s="16">
        <f>+Bogf.!W304</f>
        <v>0</v>
      </c>
      <c r="I275" s="16"/>
      <c r="J275" s="16">
        <v>0</v>
      </c>
      <c r="K275" s="16"/>
      <c r="L275" s="16">
        <f>+Bogf.!AA304</f>
        <v>0</v>
      </c>
      <c r="M275" s="16"/>
      <c r="N275" s="16">
        <v>0</v>
      </c>
      <c r="O275" s="9"/>
      <c r="P275" s="16">
        <v>0</v>
      </c>
      <c r="Q275" s="10"/>
      <c r="R275" s="16">
        <f>+Bogf.!AG304</f>
        <v>0</v>
      </c>
      <c r="S275" s="16"/>
      <c r="T275" s="16">
        <v>800</v>
      </c>
      <c r="U275" s="16"/>
      <c r="V275" s="16"/>
      <c r="W275" s="16"/>
      <c r="X275" s="16"/>
      <c r="Y275" s="10"/>
      <c r="Z275" s="10"/>
    </row>
    <row r="276" spans="1:26" ht="15.75" customHeight="1">
      <c r="A276" s="10"/>
      <c r="B276" s="10"/>
      <c r="C276" s="10" t="str">
        <f>+Bogf.!S305</f>
        <v>Lokaleudgifter (Tilskudsberettiget FMK)</v>
      </c>
      <c r="D276" s="16"/>
      <c r="E276" s="9"/>
      <c r="F276" s="9"/>
      <c r="G276" s="9"/>
      <c r="H276" s="16">
        <f>+Bogf.!W305</f>
        <v>4468.7</v>
      </c>
      <c r="I276" s="16"/>
      <c r="J276" s="16">
        <v>1693.43</v>
      </c>
      <c r="K276" s="16"/>
      <c r="L276" s="16">
        <f>+Bogf.!AA305</f>
        <v>0</v>
      </c>
      <c r="M276" s="16"/>
      <c r="N276" s="16">
        <v>0</v>
      </c>
      <c r="O276" s="9"/>
      <c r="P276" s="16">
        <v>0</v>
      </c>
      <c r="Q276" s="10"/>
      <c r="R276" s="16"/>
      <c r="S276" s="16"/>
      <c r="T276" s="16"/>
      <c r="U276" s="16"/>
      <c r="V276" s="16"/>
      <c r="W276" s="16"/>
      <c r="X276" s="16"/>
      <c r="Y276" s="10"/>
      <c r="Z276" s="10"/>
    </row>
    <row r="277" spans="1:26" ht="15.75" customHeight="1">
      <c r="A277" s="10"/>
      <c r="B277" s="10"/>
      <c r="C277" s="27" t="s">
        <v>33</v>
      </c>
      <c r="D277" s="26">
        <f>SUM(D267:D275)</f>
        <v>5700</v>
      </c>
      <c r="E277" s="9"/>
      <c r="F277" s="9"/>
      <c r="G277" s="9"/>
      <c r="H277" s="26">
        <f>SUM(H267:H276)</f>
        <v>27356.080000000002</v>
      </c>
      <c r="I277" s="25"/>
      <c r="J277" s="26">
        <v>6631.14</v>
      </c>
      <c r="K277" s="25"/>
      <c r="L277" s="26">
        <f>SUM(L267:L276)</f>
        <v>4061.91</v>
      </c>
      <c r="M277" s="25"/>
      <c r="N277" s="26">
        <v>5137.71</v>
      </c>
      <c r="O277" s="9"/>
      <c r="P277" s="26">
        <f>SUM(P267:P276)</f>
        <v>11440.61</v>
      </c>
      <c r="Q277" s="27"/>
      <c r="R277" s="26">
        <f>SUM(R267:R275)</f>
        <v>5775.6299999999992</v>
      </c>
      <c r="S277" s="25"/>
      <c r="T277" s="26">
        <f>SUM(T267:T275)</f>
        <v>4933.7299999999996</v>
      </c>
      <c r="U277" s="25"/>
      <c r="V277" s="26">
        <f>SUM(V267:V275)</f>
        <v>2000</v>
      </c>
      <c r="W277" s="16"/>
      <c r="X277" s="26">
        <f>SUM(X267:X275)</f>
        <v>350</v>
      </c>
      <c r="Y277" s="10"/>
      <c r="Z277" s="10"/>
    </row>
    <row r="278" spans="1:26" ht="15.75" customHeight="1">
      <c r="A278" s="10"/>
      <c r="B278" s="10"/>
      <c r="C278" s="10"/>
      <c r="D278" s="25"/>
      <c r="E278" s="9"/>
      <c r="F278" s="9"/>
      <c r="G278" s="9"/>
      <c r="H278" s="25"/>
      <c r="I278" s="25"/>
      <c r="J278" s="25"/>
      <c r="K278" s="25"/>
      <c r="L278" s="25"/>
      <c r="M278" s="25"/>
      <c r="N278" s="25"/>
      <c r="O278" s="9"/>
      <c r="P278" s="25"/>
      <c r="Q278" s="10"/>
      <c r="R278" s="25"/>
      <c r="S278" s="25"/>
      <c r="T278" s="25"/>
      <c r="U278" s="25"/>
      <c r="V278" s="25"/>
      <c r="W278" s="16"/>
      <c r="X278" s="25"/>
      <c r="Y278" s="10"/>
      <c r="Z278" s="10"/>
    </row>
    <row r="279" spans="1:26" ht="15.75" customHeight="1">
      <c r="A279" s="10"/>
      <c r="B279" s="10"/>
      <c r="C279" s="27" t="s">
        <v>62</v>
      </c>
      <c r="D279" s="28">
        <f>+D265-D277</f>
        <v>300</v>
      </c>
      <c r="E279" s="9"/>
      <c r="F279" s="9"/>
      <c r="G279" s="9"/>
      <c r="H279" s="28">
        <f>+H265-H277</f>
        <v>-3758.0800000000017</v>
      </c>
      <c r="I279" s="25"/>
      <c r="J279" s="28">
        <v>-513.14000000000033</v>
      </c>
      <c r="K279" s="25"/>
      <c r="L279" s="28">
        <f>+L265-L277</f>
        <v>2074.09</v>
      </c>
      <c r="M279" s="25"/>
      <c r="N279" s="28">
        <v>3421.4399999999996</v>
      </c>
      <c r="O279" s="9"/>
      <c r="P279" s="28">
        <f>+P265-P277</f>
        <v>-6024.6100000000006</v>
      </c>
      <c r="Q279" s="27"/>
      <c r="R279" s="28">
        <f>+R265-R277</f>
        <v>-350.1299999999992</v>
      </c>
      <c r="S279" s="25"/>
      <c r="T279" s="28">
        <f>+T265-T277</f>
        <v>1762.1900000000005</v>
      </c>
      <c r="U279" s="25"/>
      <c r="V279" s="28">
        <f>+V265-V277</f>
        <v>-1100</v>
      </c>
      <c r="W279" s="16"/>
      <c r="X279" s="28">
        <f>+X265-X277</f>
        <v>1250</v>
      </c>
      <c r="Y279" s="10"/>
      <c r="Z279" s="10"/>
    </row>
    <row r="280" spans="1:26" ht="15.75" customHeight="1">
      <c r="A280" s="10"/>
      <c r="B280" s="10"/>
      <c r="C280" s="10"/>
      <c r="D280" s="16"/>
      <c r="E280" s="9"/>
      <c r="F280" s="9"/>
      <c r="G280" s="9"/>
      <c r="H280" s="16"/>
      <c r="I280" s="16"/>
      <c r="J280" s="16"/>
      <c r="K280" s="16"/>
      <c r="L280" s="16"/>
      <c r="M280" s="16"/>
      <c r="N280" s="16"/>
      <c r="O280" s="9"/>
      <c r="P280" s="16"/>
      <c r="Q280" s="10"/>
      <c r="R280" s="16"/>
      <c r="S280" s="16"/>
      <c r="T280" s="16"/>
      <c r="U280" s="16"/>
      <c r="V280" s="16"/>
      <c r="W280" s="16"/>
      <c r="X280" s="16"/>
      <c r="Y280" s="10"/>
      <c r="Z280" s="10"/>
    </row>
    <row r="281" spans="1:26" ht="15.75" customHeight="1">
      <c r="A281" s="10">
        <f>+A259+1</f>
        <v>9</v>
      </c>
      <c r="B281" s="10"/>
      <c r="C281" s="27" t="s">
        <v>72</v>
      </c>
      <c r="D281" s="16"/>
      <c r="E281" s="9"/>
      <c r="F281" s="9"/>
      <c r="G281" s="9"/>
      <c r="H281" s="16"/>
      <c r="I281" s="16"/>
      <c r="J281" s="16"/>
      <c r="K281" s="16"/>
      <c r="L281" s="16"/>
      <c r="M281" s="16"/>
      <c r="N281" s="16"/>
      <c r="O281" s="9"/>
      <c r="P281" s="25"/>
      <c r="Q281" s="27"/>
      <c r="R281" s="16"/>
      <c r="S281" s="16"/>
      <c r="T281" s="16"/>
      <c r="U281" s="16"/>
      <c r="V281" s="16"/>
      <c r="W281" s="16"/>
      <c r="X281" s="16"/>
      <c r="Y281" s="10"/>
      <c r="Z281" s="10"/>
    </row>
    <row r="282" spans="1:26" ht="15.75" customHeight="1">
      <c r="A282" s="10"/>
      <c r="B282" s="10"/>
      <c r="C282" s="27" t="s">
        <v>8</v>
      </c>
      <c r="D282" s="16"/>
      <c r="E282" s="9"/>
      <c r="F282" s="9"/>
      <c r="G282" s="9"/>
      <c r="H282" s="16"/>
      <c r="I282" s="16"/>
      <c r="J282" s="16"/>
      <c r="K282" s="16"/>
      <c r="L282" s="16"/>
      <c r="M282" s="16"/>
      <c r="N282" s="16"/>
      <c r="O282" s="9"/>
      <c r="P282" s="25"/>
      <c r="Q282" s="27"/>
      <c r="R282" s="16"/>
      <c r="S282" s="16"/>
      <c r="T282" s="16"/>
      <c r="U282" s="16"/>
      <c r="V282" s="16"/>
      <c r="W282" s="16"/>
      <c r="X282" s="16"/>
      <c r="Y282" s="10"/>
      <c r="Z282" s="10"/>
    </row>
    <row r="283" spans="1:26" ht="15.75" customHeight="1">
      <c r="A283" s="10"/>
      <c r="B283" s="10"/>
      <c r="C283" s="10" t="str">
        <f>+Bogf.!S310</f>
        <v>Kontingenter, aktiviteter</v>
      </c>
      <c r="D283" s="16">
        <v>10350</v>
      </c>
      <c r="E283" s="9"/>
      <c r="F283" s="9"/>
      <c r="G283" s="9"/>
      <c r="H283" s="16">
        <f>-Bogf.!W310</f>
        <v>7650</v>
      </c>
      <c r="I283" s="16"/>
      <c r="J283" s="16">
        <v>9000</v>
      </c>
      <c r="K283" s="16"/>
      <c r="L283" s="16">
        <f>-Bogf.!AA310</f>
        <v>8500</v>
      </c>
      <c r="M283" s="16"/>
      <c r="N283" s="16">
        <v>8600</v>
      </c>
      <c r="O283" s="9"/>
      <c r="P283" s="16">
        <v>8400</v>
      </c>
      <c r="Q283" s="10"/>
      <c r="R283" s="16">
        <f>-Bogf.!AG310</f>
        <v>9000</v>
      </c>
      <c r="S283" s="16"/>
      <c r="T283" s="16">
        <v>7550</v>
      </c>
      <c r="U283" s="16"/>
      <c r="V283" s="16">
        <v>6655</v>
      </c>
      <c r="W283" s="16"/>
      <c r="X283" s="16">
        <v>7500</v>
      </c>
      <c r="Y283" s="10"/>
      <c r="Z283" s="10"/>
    </row>
    <row r="284" spans="1:26" ht="15.75" hidden="1" customHeight="1">
      <c r="A284" s="10"/>
      <c r="B284" s="10"/>
      <c r="C284" s="10" t="str">
        <f>+Bogf.!S311</f>
        <v>Tilskud Egeskov Markedsforening</v>
      </c>
      <c r="D284" s="16">
        <v>0</v>
      </c>
      <c r="E284" s="9"/>
      <c r="F284" s="9"/>
      <c r="G284" s="9"/>
      <c r="H284" s="16">
        <f>-Bogf.!W311</f>
        <v>0</v>
      </c>
      <c r="I284" s="16"/>
      <c r="J284" s="16">
        <v>0</v>
      </c>
      <c r="K284" s="16"/>
      <c r="L284" s="16">
        <f>-Bogf.!AA311</f>
        <v>0</v>
      </c>
      <c r="M284" s="16"/>
      <c r="N284" s="16">
        <v>0</v>
      </c>
      <c r="O284" s="9"/>
      <c r="P284" s="16">
        <v>0</v>
      </c>
      <c r="Q284" s="10"/>
      <c r="R284" s="16">
        <f>+Bogf.!AG311</f>
        <v>0</v>
      </c>
      <c r="S284" s="16"/>
      <c r="T284" s="16">
        <v>0</v>
      </c>
      <c r="U284" s="16"/>
      <c r="V284" s="16">
        <v>0</v>
      </c>
      <c r="W284" s="16"/>
      <c r="X284" s="16"/>
      <c r="Y284" s="10"/>
      <c r="Z284" s="10"/>
    </row>
    <row r="285" spans="1:26" ht="15.75" hidden="1" customHeight="1">
      <c r="A285" s="10"/>
      <c r="B285" s="10"/>
      <c r="C285" s="10" t="str">
        <f>+Bogf.!S312</f>
        <v>Andre indtægter</v>
      </c>
      <c r="D285" s="16">
        <v>0</v>
      </c>
      <c r="E285" s="9"/>
      <c r="F285" s="9"/>
      <c r="G285" s="9"/>
      <c r="H285" s="16">
        <f>-Bogf.!W312</f>
        <v>0</v>
      </c>
      <c r="I285" s="16"/>
      <c r="J285" s="16">
        <v>0</v>
      </c>
      <c r="K285" s="16"/>
      <c r="L285" s="16">
        <f>-Bogf.!AA312</f>
        <v>0</v>
      </c>
      <c r="M285" s="16"/>
      <c r="N285" s="16">
        <v>0</v>
      </c>
      <c r="O285" s="9"/>
      <c r="P285" s="16">
        <v>0</v>
      </c>
      <c r="Q285" s="10"/>
      <c r="R285" s="16">
        <f>+Bogf.!AG312</f>
        <v>0</v>
      </c>
      <c r="S285" s="16"/>
      <c r="T285" s="16">
        <v>0</v>
      </c>
      <c r="U285" s="16"/>
      <c r="V285" s="16">
        <v>0</v>
      </c>
      <c r="W285" s="16"/>
      <c r="X285" s="16">
        <v>0</v>
      </c>
      <c r="Y285" s="10"/>
      <c r="Z285" s="10"/>
    </row>
    <row r="286" spans="1:26" ht="15.75" customHeight="1">
      <c r="A286" s="10"/>
      <c r="B286" s="10"/>
      <c r="C286" s="27" t="s">
        <v>17</v>
      </c>
      <c r="D286" s="26">
        <f>SUM(D283:D285)</f>
        <v>10350</v>
      </c>
      <c r="E286" s="9"/>
      <c r="F286" s="9"/>
      <c r="G286" s="9"/>
      <c r="H286" s="26">
        <f>SUM(H283:H285)</f>
        <v>7650</v>
      </c>
      <c r="I286" s="25"/>
      <c r="J286" s="26">
        <v>9000</v>
      </c>
      <c r="K286" s="25"/>
      <c r="L286" s="26">
        <f>SUM(L283:L285)</f>
        <v>8500</v>
      </c>
      <c r="M286" s="25"/>
      <c r="N286" s="26">
        <v>8600</v>
      </c>
      <c r="O286" s="9"/>
      <c r="P286" s="26">
        <f>SUM(P283:P285)</f>
        <v>8400</v>
      </c>
      <c r="Q286" s="27"/>
      <c r="R286" s="26">
        <f>SUM(R283:R285)</f>
        <v>9000</v>
      </c>
      <c r="S286" s="25"/>
      <c r="T286" s="26">
        <f>SUM(T283:T285)</f>
        <v>7550</v>
      </c>
      <c r="U286" s="25"/>
      <c r="V286" s="26">
        <f>SUM(V283:V285)</f>
        <v>6655</v>
      </c>
      <c r="W286" s="16"/>
      <c r="X286" s="26">
        <f>SUM(X283:X285)</f>
        <v>7500</v>
      </c>
      <c r="Y286" s="10"/>
      <c r="Z286" s="10"/>
    </row>
    <row r="287" spans="1:26" ht="30.75" customHeight="1">
      <c r="A287" s="10"/>
      <c r="B287" s="10"/>
      <c r="C287" s="27" t="s">
        <v>20</v>
      </c>
      <c r="D287" s="16"/>
      <c r="E287" s="9"/>
      <c r="F287" s="9"/>
      <c r="G287" s="9"/>
      <c r="H287" s="16"/>
      <c r="I287" s="16"/>
      <c r="J287" s="16"/>
      <c r="K287" s="16"/>
      <c r="L287" s="16"/>
      <c r="M287" s="16"/>
      <c r="N287" s="16"/>
      <c r="O287" s="9"/>
      <c r="P287" s="25"/>
      <c r="Q287" s="27"/>
      <c r="R287" s="16"/>
      <c r="S287" s="16"/>
      <c r="T287" s="16"/>
      <c r="U287" s="16"/>
      <c r="V287" s="16"/>
      <c r="W287" s="16"/>
      <c r="X287" s="16"/>
      <c r="Y287" s="10"/>
      <c r="Z287" s="10"/>
    </row>
    <row r="288" spans="1:26" ht="15.75" customHeight="1">
      <c r="A288" s="10"/>
      <c r="B288" s="10"/>
      <c r="C288" s="10" t="str">
        <f>+Bogf.!S315</f>
        <v>Materialekøb</v>
      </c>
      <c r="D288" s="16">
        <v>500</v>
      </c>
      <c r="E288" s="9"/>
      <c r="F288" s="9"/>
      <c r="G288" s="9"/>
      <c r="H288" s="16">
        <f>+Bogf.!W315</f>
        <v>0</v>
      </c>
      <c r="I288" s="16"/>
      <c r="J288" s="16">
        <v>250</v>
      </c>
      <c r="K288" s="16"/>
      <c r="L288" s="16">
        <f>+Bogf.!AA315</f>
        <v>255</v>
      </c>
      <c r="M288" s="16"/>
      <c r="N288" s="16">
        <v>120</v>
      </c>
      <c r="O288" s="9"/>
      <c r="P288" s="16">
        <v>0</v>
      </c>
      <c r="Q288" s="10"/>
      <c r="R288" s="16">
        <f>+Bogf.!AG315</f>
        <v>5878</v>
      </c>
      <c r="S288" s="16"/>
      <c r="T288" s="16">
        <v>0</v>
      </c>
      <c r="U288" s="16"/>
      <c r="V288" s="16">
        <v>880</v>
      </c>
      <c r="W288" s="16"/>
      <c r="X288" s="16">
        <v>0</v>
      </c>
      <c r="Y288" s="10"/>
      <c r="Z288" s="10"/>
    </row>
    <row r="289" spans="1:26" ht="15.75" customHeight="1">
      <c r="A289" s="10"/>
      <c r="B289" s="10"/>
      <c r="C289" s="10" t="str">
        <f>+Bogf.!S316</f>
        <v>Godtgørelse instruktører</v>
      </c>
      <c r="D289" s="16">
        <v>5280</v>
      </c>
      <c r="E289" s="9"/>
      <c r="F289" s="9"/>
      <c r="G289" s="9"/>
      <c r="H289" s="16">
        <f>+Bogf.!W316</f>
        <v>5280</v>
      </c>
      <c r="I289" s="16"/>
      <c r="J289" s="16">
        <v>3520</v>
      </c>
      <c r="K289" s="16"/>
      <c r="L289" s="16">
        <f>+Bogf.!AA316</f>
        <v>5280</v>
      </c>
      <c r="M289" s="16"/>
      <c r="N289" s="16">
        <v>5680</v>
      </c>
      <c r="O289" s="9"/>
      <c r="P289" s="16">
        <v>4520</v>
      </c>
      <c r="Q289" s="10"/>
      <c r="R289" s="16">
        <f>+Bogf.!AG316</f>
        <v>8800</v>
      </c>
      <c r="S289" s="16"/>
      <c r="T289" s="16">
        <v>4320</v>
      </c>
      <c r="U289" s="16"/>
      <c r="V289" s="16">
        <v>5280</v>
      </c>
      <c r="W289" s="16"/>
      <c r="X289" s="16">
        <v>3520</v>
      </c>
      <c r="Y289" s="10"/>
      <c r="Z289" s="10"/>
    </row>
    <row r="290" spans="1:26" ht="15.75" customHeight="1">
      <c r="A290" s="10"/>
      <c r="B290" s="10"/>
      <c r="C290" s="10" t="str">
        <f>+Bogf.!S317</f>
        <v>Leje af hal</v>
      </c>
      <c r="D290" s="16">
        <v>4840</v>
      </c>
      <c r="E290" s="9"/>
      <c r="F290" s="9"/>
      <c r="G290" s="9"/>
      <c r="H290" s="16">
        <f>+Bogf.!W317</f>
        <v>2640</v>
      </c>
      <c r="I290" s="16"/>
      <c r="J290" s="16">
        <v>4080</v>
      </c>
      <c r="K290" s="16"/>
      <c r="L290" s="16">
        <f>+Bogf.!AA317</f>
        <v>4840</v>
      </c>
      <c r="M290" s="16"/>
      <c r="N290" s="16">
        <v>4623</v>
      </c>
      <c r="O290" s="9"/>
      <c r="P290" s="16">
        <v>2156</v>
      </c>
      <c r="Q290" s="10"/>
      <c r="R290" s="16">
        <f>+Bogf.!AG317</f>
        <v>2316</v>
      </c>
      <c r="S290" s="16"/>
      <c r="T290" s="16">
        <v>2470</v>
      </c>
      <c r="U290" s="16"/>
      <c r="V290" s="16">
        <v>4560</v>
      </c>
      <c r="W290" s="16"/>
      <c r="X290" s="16">
        <v>2090</v>
      </c>
      <c r="Y290" s="10"/>
      <c r="Z290" s="10"/>
    </row>
    <row r="291" spans="1:26" ht="15.75" hidden="1" customHeight="1">
      <c r="A291" s="10"/>
      <c r="B291" s="10"/>
      <c r="C291" s="10" t="str">
        <f>+Bogf.!S318</f>
        <v>Gaver, pokaler</v>
      </c>
      <c r="D291" s="16">
        <v>0</v>
      </c>
      <c r="E291" s="9"/>
      <c r="F291" s="9"/>
      <c r="G291" s="9"/>
      <c r="H291" s="16">
        <f>+Bogf.!W318</f>
        <v>79</v>
      </c>
      <c r="I291" s="16"/>
      <c r="J291" s="16">
        <v>0</v>
      </c>
      <c r="K291" s="16"/>
      <c r="L291" s="16">
        <f>+Bogf.!AA318</f>
        <v>0</v>
      </c>
      <c r="M291" s="16"/>
      <c r="N291" s="16">
        <v>0</v>
      </c>
      <c r="O291" s="9"/>
      <c r="P291" s="16">
        <v>0</v>
      </c>
      <c r="Q291" s="10"/>
      <c r="R291" s="16">
        <f>+Bogf.!AG318</f>
        <v>0</v>
      </c>
      <c r="S291" s="16"/>
      <c r="T291" s="16">
        <v>0</v>
      </c>
      <c r="U291" s="16"/>
      <c r="V291" s="16">
        <v>0</v>
      </c>
      <c r="W291" s="16"/>
      <c r="X291" s="16"/>
      <c r="Y291" s="10"/>
      <c r="Z291" s="10"/>
    </row>
    <row r="292" spans="1:26" ht="15.75" customHeight="1">
      <c r="A292" s="10"/>
      <c r="B292" s="10"/>
      <c r="C292" s="10" t="str">
        <f>+Bogf.!S319</f>
        <v>Diverse</v>
      </c>
      <c r="D292" s="16">
        <v>0</v>
      </c>
      <c r="E292" s="9"/>
      <c r="F292" s="9"/>
      <c r="G292" s="9"/>
      <c r="H292" s="16">
        <f>+Bogf.!W319</f>
        <v>0</v>
      </c>
      <c r="I292" s="16"/>
      <c r="J292" s="16">
        <v>0</v>
      </c>
      <c r="K292" s="16"/>
      <c r="L292" s="16">
        <f>+Bogf.!AA319</f>
        <v>10</v>
      </c>
      <c r="M292" s="16"/>
      <c r="N292" s="16">
        <v>0</v>
      </c>
      <c r="O292" s="9"/>
      <c r="P292" s="16">
        <v>0</v>
      </c>
      <c r="Q292" s="10"/>
      <c r="R292" s="16">
        <f>+Bogf.!AG319</f>
        <v>0</v>
      </c>
      <c r="S292" s="16"/>
      <c r="T292" s="16">
        <v>52</v>
      </c>
      <c r="U292" s="16"/>
      <c r="V292" s="16">
        <v>150</v>
      </c>
      <c r="W292" s="16"/>
      <c r="X292" s="16">
        <v>0</v>
      </c>
      <c r="Y292" s="10"/>
      <c r="Z292" s="10"/>
    </row>
    <row r="293" spans="1:26" ht="15.75" customHeight="1">
      <c r="A293" s="10"/>
      <c r="B293" s="10"/>
      <c r="C293" s="27" t="s">
        <v>33</v>
      </c>
      <c r="D293" s="26">
        <f>SUM(D288:D292)</f>
        <v>10620</v>
      </c>
      <c r="E293" s="9"/>
      <c r="F293" s="9"/>
      <c r="G293" s="9"/>
      <c r="H293" s="26">
        <f>SUM(H288:H292)</f>
        <v>7999</v>
      </c>
      <c r="I293" s="25"/>
      <c r="J293" s="26">
        <v>7850</v>
      </c>
      <c r="K293" s="25"/>
      <c r="L293" s="26">
        <f>SUM(L288:L292)</f>
        <v>10385</v>
      </c>
      <c r="M293" s="25"/>
      <c r="N293" s="26">
        <v>10423</v>
      </c>
      <c r="O293" s="9"/>
      <c r="P293" s="26">
        <f>SUM(P288:P292)</f>
        <v>6676</v>
      </c>
      <c r="Q293" s="27"/>
      <c r="R293" s="26">
        <f>SUM(R288:R292)</f>
        <v>16994</v>
      </c>
      <c r="S293" s="25"/>
      <c r="T293" s="26">
        <f>SUM(T288:T292)</f>
        <v>6842</v>
      </c>
      <c r="U293" s="25"/>
      <c r="V293" s="26">
        <f>SUM(V288:V292)</f>
        <v>10870</v>
      </c>
      <c r="W293" s="16"/>
      <c r="X293" s="26">
        <f>SUM(X288:X292)</f>
        <v>5610</v>
      </c>
      <c r="Y293" s="10"/>
      <c r="Z293" s="10"/>
    </row>
    <row r="294" spans="1:26" ht="15.75" customHeight="1">
      <c r="A294" s="10"/>
      <c r="B294" s="10"/>
      <c r="C294" s="10"/>
      <c r="D294" s="25"/>
      <c r="E294" s="9"/>
      <c r="F294" s="9"/>
      <c r="G294" s="9"/>
      <c r="H294" s="25"/>
      <c r="I294" s="25"/>
      <c r="J294" s="25"/>
      <c r="K294" s="25"/>
      <c r="L294" s="25"/>
      <c r="M294" s="25"/>
      <c r="N294" s="25"/>
      <c r="O294" s="9"/>
      <c r="P294" s="25"/>
      <c r="Q294" s="10"/>
      <c r="R294" s="25"/>
      <c r="S294" s="25"/>
      <c r="T294" s="25"/>
      <c r="U294" s="25"/>
      <c r="V294" s="25"/>
      <c r="W294" s="16"/>
      <c r="X294" s="25"/>
      <c r="Y294" s="10"/>
      <c r="Z294" s="10"/>
    </row>
    <row r="295" spans="1:26" ht="15.75" customHeight="1">
      <c r="A295" s="10"/>
      <c r="B295" s="10"/>
      <c r="C295" s="27" t="s">
        <v>62</v>
      </c>
      <c r="D295" s="28">
        <f>+D286-D293</f>
        <v>-270</v>
      </c>
      <c r="E295" s="9"/>
      <c r="F295" s="9"/>
      <c r="G295" s="9"/>
      <c r="H295" s="28">
        <f>+H286-H293</f>
        <v>-349</v>
      </c>
      <c r="I295" s="25"/>
      <c r="J295" s="28">
        <v>1150</v>
      </c>
      <c r="K295" s="25"/>
      <c r="L295" s="28">
        <f>+L286-L293</f>
        <v>-1885</v>
      </c>
      <c r="M295" s="25"/>
      <c r="N295" s="28">
        <v>-1823</v>
      </c>
      <c r="O295" s="9"/>
      <c r="P295" s="28">
        <f>+P286-P293</f>
        <v>1724</v>
      </c>
      <c r="Q295" s="27"/>
      <c r="R295" s="28">
        <f>+R286-R293</f>
        <v>-7994</v>
      </c>
      <c r="S295" s="25"/>
      <c r="T295" s="28">
        <f>+T286-T293</f>
        <v>708</v>
      </c>
      <c r="U295" s="25"/>
      <c r="V295" s="28">
        <f>+V286-V293</f>
        <v>-4215</v>
      </c>
      <c r="W295" s="16"/>
      <c r="X295" s="28">
        <f>+X286-X293</f>
        <v>1890</v>
      </c>
      <c r="Y295" s="10"/>
      <c r="Z295" s="10"/>
    </row>
    <row r="296" spans="1:26" ht="15.75" customHeight="1">
      <c r="A296" s="10"/>
      <c r="B296" s="10"/>
      <c r="C296" s="10"/>
      <c r="D296" s="16"/>
      <c r="E296" s="9"/>
      <c r="F296" s="9"/>
      <c r="G296" s="9"/>
      <c r="H296" s="16"/>
      <c r="I296" s="16"/>
      <c r="J296" s="16"/>
      <c r="K296" s="16"/>
      <c r="L296" s="16"/>
      <c r="M296" s="16"/>
      <c r="N296" s="16"/>
      <c r="O296" s="9"/>
      <c r="P296" s="16"/>
      <c r="Q296" s="10"/>
      <c r="R296" s="16"/>
      <c r="S296" s="16"/>
      <c r="T296" s="16"/>
      <c r="U296" s="16"/>
      <c r="V296" s="16"/>
      <c r="W296" s="16"/>
      <c r="X296" s="16"/>
      <c r="Y296" s="10"/>
      <c r="Z296" s="10"/>
    </row>
    <row r="297" spans="1:26" ht="15.75" hidden="1" customHeight="1">
      <c r="A297" s="10"/>
      <c r="B297" s="10"/>
      <c r="C297" s="10"/>
      <c r="D297" s="16"/>
      <c r="E297" s="9"/>
      <c r="F297" s="9"/>
      <c r="G297" s="9"/>
      <c r="H297" s="16"/>
      <c r="I297" s="16"/>
      <c r="J297" s="16"/>
      <c r="K297" s="16"/>
      <c r="L297" s="16"/>
      <c r="M297" s="16"/>
      <c r="N297" s="16"/>
      <c r="O297" s="9"/>
      <c r="P297" s="16"/>
      <c r="Q297" s="10"/>
      <c r="R297" s="16"/>
      <c r="S297" s="16"/>
      <c r="T297" s="16"/>
      <c r="U297" s="16"/>
      <c r="V297" s="16"/>
      <c r="W297" s="16"/>
      <c r="X297" s="16"/>
      <c r="Y297" s="10"/>
      <c r="Z297" s="10"/>
    </row>
    <row r="298" spans="1:26" ht="15.75" customHeight="1">
      <c r="A298" s="10">
        <f>+A281+1</f>
        <v>10</v>
      </c>
      <c r="B298" s="10"/>
      <c r="C298" s="27" t="s">
        <v>73</v>
      </c>
      <c r="D298" s="16"/>
      <c r="E298" s="9"/>
      <c r="F298" s="9"/>
      <c r="G298" s="9"/>
      <c r="H298" s="16"/>
      <c r="I298" s="16"/>
      <c r="J298" s="16"/>
      <c r="K298" s="16"/>
      <c r="L298" s="16"/>
      <c r="M298" s="16"/>
      <c r="N298" s="16"/>
      <c r="O298" s="9"/>
      <c r="P298" s="25"/>
      <c r="Q298" s="27"/>
      <c r="R298" s="16"/>
      <c r="S298" s="16"/>
      <c r="T298" s="16"/>
      <c r="U298" s="16"/>
      <c r="V298" s="16"/>
      <c r="W298" s="16"/>
      <c r="X298" s="16"/>
      <c r="Y298" s="10"/>
      <c r="Z298" s="10"/>
    </row>
    <row r="299" spans="1:26" ht="15.75" customHeight="1">
      <c r="A299" s="10"/>
      <c r="B299" s="10"/>
      <c r="C299" s="27" t="s">
        <v>8</v>
      </c>
      <c r="D299" s="16"/>
      <c r="E299" s="9"/>
      <c r="F299" s="9"/>
      <c r="G299" s="9"/>
      <c r="H299" s="16"/>
      <c r="I299" s="16"/>
      <c r="J299" s="16"/>
      <c r="K299" s="16"/>
      <c r="L299" s="16"/>
      <c r="M299" s="16"/>
      <c r="N299" s="16"/>
      <c r="O299" s="9"/>
      <c r="P299" s="25"/>
      <c r="Q299" s="27"/>
      <c r="R299" s="16"/>
      <c r="S299" s="16"/>
      <c r="T299" s="16"/>
      <c r="U299" s="16"/>
      <c r="V299" s="16"/>
      <c r="W299" s="16"/>
      <c r="X299" s="16"/>
      <c r="Y299" s="10"/>
      <c r="Z299" s="10"/>
    </row>
    <row r="300" spans="1:26" ht="15.75" customHeight="1">
      <c r="A300" s="10"/>
      <c r="B300" s="10"/>
      <c r="C300" s="10" t="str">
        <f>+Bogf.!S324</f>
        <v>Entre-Indtægter diverse aktiviteter</v>
      </c>
      <c r="D300" s="16">
        <v>0</v>
      </c>
      <c r="E300" s="9"/>
      <c r="F300" s="9"/>
      <c r="G300" s="9"/>
      <c r="H300" s="16">
        <f>-Bogf.!W324</f>
        <v>1400</v>
      </c>
      <c r="I300" s="16"/>
      <c r="J300" s="16">
        <v>2100</v>
      </c>
      <c r="K300" s="16"/>
      <c r="L300" s="16">
        <f>-Bogf.!AA324</f>
        <v>2985</v>
      </c>
      <c r="M300" s="16"/>
      <c r="N300" s="16">
        <v>2260</v>
      </c>
      <c r="O300" s="9"/>
      <c r="P300" s="16">
        <v>5350</v>
      </c>
      <c r="Q300" s="10"/>
      <c r="R300" s="16"/>
      <c r="S300" s="16"/>
      <c r="T300" s="16"/>
      <c r="U300" s="16"/>
      <c r="V300" s="16"/>
      <c r="W300" s="16"/>
      <c r="X300" s="16"/>
      <c r="Y300" s="10"/>
      <c r="Z300" s="10"/>
    </row>
    <row r="301" spans="1:26" ht="15.75" customHeight="1">
      <c r="A301" s="10"/>
      <c r="B301" s="10"/>
      <c r="C301" s="10" t="str">
        <f>+Bogf.!S325</f>
        <v>Andre tilskud</v>
      </c>
      <c r="D301" s="16">
        <v>0</v>
      </c>
      <c r="E301" s="9"/>
      <c r="F301" s="9"/>
      <c r="G301" s="9"/>
      <c r="H301" s="16">
        <f>-Bogf.!W325</f>
        <v>0</v>
      </c>
      <c r="I301" s="16"/>
      <c r="J301" s="16">
        <v>3000</v>
      </c>
      <c r="K301" s="16"/>
      <c r="L301" s="16">
        <f>-Bogf.!AA325</f>
        <v>0</v>
      </c>
      <c r="M301" s="16"/>
      <c r="N301" s="16">
        <v>0</v>
      </c>
      <c r="O301" s="9"/>
      <c r="P301" s="16">
        <v>4525.25</v>
      </c>
      <c r="Q301" s="10"/>
      <c r="R301" s="16"/>
      <c r="S301" s="16"/>
      <c r="T301" s="16"/>
      <c r="U301" s="16"/>
      <c r="V301" s="16"/>
      <c r="W301" s="16"/>
      <c r="X301" s="16"/>
      <c r="Y301" s="10"/>
      <c r="Z301" s="10"/>
    </row>
    <row r="302" spans="1:26" ht="15.75" hidden="1" customHeight="1">
      <c r="A302" s="10"/>
      <c r="B302" s="10"/>
      <c r="C302" s="10" t="str">
        <f>+Bogf.!S326</f>
        <v>Andre indtægter</v>
      </c>
      <c r="D302" s="16">
        <v>0</v>
      </c>
      <c r="E302" s="9"/>
      <c r="F302" s="9"/>
      <c r="G302" s="9"/>
      <c r="H302" s="16">
        <f>-Bogf.!W326</f>
        <v>0</v>
      </c>
      <c r="I302" s="16"/>
      <c r="J302" s="16">
        <v>0</v>
      </c>
      <c r="K302" s="16"/>
      <c r="L302" s="16">
        <f>-Bogf.!AA326</f>
        <v>0</v>
      </c>
      <c r="M302" s="16"/>
      <c r="N302" s="16">
        <v>0</v>
      </c>
      <c r="O302" s="9"/>
      <c r="P302" s="16">
        <v>1801</v>
      </c>
      <c r="Q302" s="10"/>
      <c r="R302" s="16"/>
      <c r="S302" s="16"/>
      <c r="T302" s="16"/>
      <c r="U302" s="16"/>
      <c r="V302" s="16"/>
      <c r="W302" s="16"/>
      <c r="X302" s="16"/>
      <c r="Y302" s="10"/>
      <c r="Z302" s="10"/>
    </row>
    <row r="303" spans="1:26" ht="15.75" hidden="1" customHeight="1">
      <c r="A303" s="10"/>
      <c r="B303" s="10"/>
      <c r="C303" s="10" t="str">
        <f>+Bogf.!S327</f>
        <v>Salg af varer</v>
      </c>
      <c r="D303" s="16">
        <v>0</v>
      </c>
      <c r="E303" s="9"/>
      <c r="F303" s="9"/>
      <c r="G303" s="9"/>
      <c r="H303" s="16">
        <f>-Bogf.!W327</f>
        <v>0</v>
      </c>
      <c r="I303" s="16"/>
      <c r="J303" s="16">
        <v>0</v>
      </c>
      <c r="K303" s="16"/>
      <c r="L303" s="16">
        <f>-Bogf.!AA327</f>
        <v>0</v>
      </c>
      <c r="M303" s="16"/>
      <c r="N303" s="16">
        <v>0</v>
      </c>
      <c r="O303" s="9"/>
      <c r="P303" s="16">
        <v>337.5</v>
      </c>
      <c r="Q303" s="10"/>
      <c r="R303" s="16"/>
      <c r="S303" s="16"/>
      <c r="T303" s="16"/>
      <c r="U303" s="16"/>
      <c r="V303" s="16"/>
      <c r="W303" s="16"/>
      <c r="X303" s="16"/>
      <c r="Y303" s="10"/>
      <c r="Z303" s="10"/>
    </row>
    <row r="304" spans="1:26" ht="15.75" customHeight="1">
      <c r="A304" s="10"/>
      <c r="B304" s="10"/>
      <c r="C304" s="27" t="s">
        <v>17</v>
      </c>
      <c r="D304" s="26">
        <f>SUM(D300:D303)</f>
        <v>0</v>
      </c>
      <c r="E304" s="9"/>
      <c r="F304" s="9"/>
      <c r="G304" s="9"/>
      <c r="H304" s="26">
        <f>SUM(H300:H303)</f>
        <v>1400</v>
      </c>
      <c r="I304" s="25"/>
      <c r="J304" s="26">
        <v>5100</v>
      </c>
      <c r="K304" s="25"/>
      <c r="L304" s="26">
        <f>SUM(L300:L303)</f>
        <v>2985</v>
      </c>
      <c r="M304" s="25"/>
      <c r="N304" s="26">
        <v>2260</v>
      </c>
      <c r="O304" s="9"/>
      <c r="P304" s="26">
        <f>SUM(P300:P303)</f>
        <v>12013.75</v>
      </c>
      <c r="Q304" s="27"/>
      <c r="R304" s="25"/>
      <c r="S304" s="27"/>
      <c r="T304" s="25"/>
      <c r="U304" s="27"/>
      <c r="V304" s="25"/>
      <c r="W304" s="27"/>
      <c r="X304" s="25"/>
      <c r="Y304" s="10"/>
      <c r="Z304" s="10"/>
    </row>
    <row r="305" spans="1:26" ht="30" customHeight="1">
      <c r="A305" s="10"/>
      <c r="B305" s="10"/>
      <c r="C305" s="27" t="s">
        <v>20</v>
      </c>
      <c r="D305" s="16"/>
      <c r="E305" s="9"/>
      <c r="F305" s="9"/>
      <c r="G305" s="9"/>
      <c r="H305" s="16"/>
      <c r="I305" s="16"/>
      <c r="J305" s="16"/>
      <c r="K305" s="16"/>
      <c r="L305" s="16"/>
      <c r="M305" s="16"/>
      <c r="N305" s="16"/>
      <c r="O305" s="9"/>
      <c r="P305" s="25"/>
      <c r="Q305" s="27"/>
      <c r="R305" s="16"/>
      <c r="S305" s="16"/>
      <c r="T305" s="16"/>
      <c r="U305" s="16"/>
      <c r="V305" s="16"/>
      <c r="W305" s="16"/>
      <c r="X305" s="16"/>
      <c r="Y305" s="10"/>
      <c r="Z305" s="10"/>
    </row>
    <row r="306" spans="1:26" ht="15.75" hidden="1" customHeight="1">
      <c r="A306" s="10"/>
      <c r="B306" s="10"/>
      <c r="C306" s="10" t="str">
        <f>+Bogf.!S330</f>
        <v>Kurser</v>
      </c>
      <c r="D306" s="16">
        <v>0</v>
      </c>
      <c r="E306" s="9"/>
      <c r="F306" s="9"/>
      <c r="G306" s="9"/>
      <c r="H306" s="16">
        <f>+Bogf.!W330</f>
        <v>0</v>
      </c>
      <c r="I306" s="16"/>
      <c r="J306" s="16">
        <v>0</v>
      </c>
      <c r="K306" s="16"/>
      <c r="L306" s="16">
        <f>+Bogf.!AA330</f>
        <v>0</v>
      </c>
      <c r="M306" s="16"/>
      <c r="N306" s="16">
        <v>0</v>
      </c>
      <c r="O306" s="9"/>
      <c r="P306" s="16">
        <v>0</v>
      </c>
      <c r="Q306" s="10"/>
      <c r="R306" s="16"/>
      <c r="S306" s="16"/>
      <c r="T306" s="16"/>
      <c r="U306" s="16"/>
      <c r="V306" s="16"/>
      <c r="W306" s="16"/>
      <c r="X306" s="16"/>
      <c r="Y306" s="10"/>
      <c r="Z306" s="10"/>
    </row>
    <row r="307" spans="1:26" ht="15.75" customHeight="1">
      <c r="A307" s="10"/>
      <c r="B307" s="10"/>
      <c r="C307" s="10" t="str">
        <f>+Bogf.!S331</f>
        <v>Køb kaffe m.m.</v>
      </c>
      <c r="D307" s="16">
        <v>0</v>
      </c>
      <c r="E307" s="9"/>
      <c r="F307" s="9"/>
      <c r="G307" s="9"/>
      <c r="H307" s="16">
        <f>+Bogf.!W331</f>
        <v>0</v>
      </c>
      <c r="I307" s="16"/>
      <c r="J307" s="16">
        <v>0</v>
      </c>
      <c r="K307" s="16"/>
      <c r="L307" s="16">
        <f>+Bogf.!AA331</f>
        <v>2910</v>
      </c>
      <c r="M307" s="16"/>
      <c r="N307" s="16">
        <v>0</v>
      </c>
      <c r="O307" s="9"/>
      <c r="P307" s="16">
        <v>1190</v>
      </c>
      <c r="Q307" s="10"/>
      <c r="R307" s="16"/>
      <c r="S307" s="16"/>
      <c r="T307" s="16"/>
      <c r="U307" s="16"/>
      <c r="V307" s="16"/>
      <c r="W307" s="16"/>
      <c r="X307" s="16"/>
      <c r="Y307" s="10"/>
      <c r="Z307" s="10"/>
    </row>
    <row r="308" spans="1:26" ht="15.75" customHeight="1">
      <c r="A308" s="10"/>
      <c r="B308" s="10"/>
      <c r="C308" s="10" t="str">
        <f>+Bogf.!S332</f>
        <v>Leje af hal</v>
      </c>
      <c r="D308" s="16">
        <v>0</v>
      </c>
      <c r="E308" s="9"/>
      <c r="F308" s="9"/>
      <c r="G308" s="9"/>
      <c r="H308" s="16">
        <f>+Bogf.!W332</f>
        <v>3780</v>
      </c>
      <c r="I308" s="16"/>
      <c r="J308" s="16">
        <v>2520</v>
      </c>
      <c r="K308" s="16"/>
      <c r="L308" s="16">
        <f>+Bogf.!AA332</f>
        <v>3410</v>
      </c>
      <c r="M308" s="16"/>
      <c r="N308" s="16">
        <v>2914.5</v>
      </c>
      <c r="O308" s="9"/>
      <c r="P308" s="16">
        <v>4790.25</v>
      </c>
      <c r="Q308" s="10"/>
      <c r="R308" s="16"/>
      <c r="S308" s="16"/>
      <c r="T308" s="16"/>
      <c r="U308" s="16"/>
      <c r="V308" s="16"/>
      <c r="W308" s="16"/>
      <c r="X308" s="16"/>
      <c r="Y308" s="10"/>
      <c r="Z308" s="10"/>
    </row>
    <row r="309" spans="1:26" ht="15.75" customHeight="1">
      <c r="A309" s="10"/>
      <c r="B309" s="10"/>
      <c r="C309" s="10" t="str">
        <f>+Bogf.!S333</f>
        <v>Møder</v>
      </c>
      <c r="D309" s="16">
        <v>0</v>
      </c>
      <c r="E309" s="9"/>
      <c r="F309" s="9"/>
      <c r="G309" s="9"/>
      <c r="H309" s="16">
        <f>+Bogf.!W333</f>
        <v>0</v>
      </c>
      <c r="I309" s="16"/>
      <c r="J309" s="16">
        <v>54</v>
      </c>
      <c r="K309" s="16"/>
      <c r="L309" s="16">
        <f>+Bogf.!AA333</f>
        <v>0</v>
      </c>
      <c r="M309" s="16"/>
      <c r="N309" s="16">
        <v>0</v>
      </c>
      <c r="O309" s="9"/>
      <c r="P309" s="16">
        <v>0</v>
      </c>
      <c r="Q309" s="10"/>
      <c r="R309" s="16"/>
      <c r="S309" s="16"/>
      <c r="T309" s="16"/>
      <c r="U309" s="16"/>
      <c r="V309" s="16"/>
      <c r="W309" s="16"/>
      <c r="X309" s="16"/>
      <c r="Y309" s="10"/>
      <c r="Z309" s="10"/>
    </row>
    <row r="310" spans="1:26" ht="15.75" hidden="1" customHeight="1">
      <c r="A310" s="10"/>
      <c r="B310" s="10"/>
      <c r="C310" s="10" t="str">
        <f>+Bogf.!S334</f>
        <v>Kontingenter</v>
      </c>
      <c r="D310" s="16">
        <v>0</v>
      </c>
      <c r="E310" s="9"/>
      <c r="F310" s="9"/>
      <c r="G310" s="9"/>
      <c r="H310" s="16">
        <f>+Bogf.!W334</f>
        <v>0</v>
      </c>
      <c r="I310" s="16"/>
      <c r="J310" s="16">
        <v>0</v>
      </c>
      <c r="K310" s="16"/>
      <c r="L310" s="16">
        <f>+Bogf.!AA334</f>
        <v>0</v>
      </c>
      <c r="M310" s="16"/>
      <c r="N310" s="16">
        <v>0</v>
      </c>
      <c r="O310" s="9"/>
      <c r="P310" s="16">
        <v>0</v>
      </c>
      <c r="Q310" s="10"/>
      <c r="R310" s="16"/>
      <c r="S310" s="16"/>
      <c r="T310" s="16"/>
      <c r="U310" s="16"/>
      <c r="V310" s="16"/>
      <c r="W310" s="16"/>
      <c r="X310" s="16"/>
      <c r="Y310" s="10"/>
      <c r="Z310" s="10"/>
    </row>
    <row r="311" spans="1:26" ht="15.75" hidden="1" customHeight="1">
      <c r="A311" s="10"/>
      <c r="B311" s="10"/>
      <c r="C311" s="10" t="str">
        <f>+Bogf.!S335</f>
        <v>Gaver, pokaler</v>
      </c>
      <c r="D311" s="16">
        <v>0</v>
      </c>
      <c r="E311" s="9"/>
      <c r="F311" s="9"/>
      <c r="G311" s="9"/>
      <c r="H311" s="16">
        <f>+Bogf.!W335</f>
        <v>0</v>
      </c>
      <c r="I311" s="16"/>
      <c r="J311" s="16">
        <v>0</v>
      </c>
      <c r="K311" s="16"/>
      <c r="L311" s="16">
        <f>+Bogf.!AA335</f>
        <v>0</v>
      </c>
      <c r="M311" s="16"/>
      <c r="N311" s="16">
        <v>0</v>
      </c>
      <c r="O311" s="9"/>
      <c r="P311" s="16">
        <v>0</v>
      </c>
      <c r="Q311" s="10"/>
      <c r="R311" s="16"/>
      <c r="S311" s="16"/>
      <c r="T311" s="16"/>
      <c r="U311" s="16"/>
      <c r="V311" s="16"/>
      <c r="W311" s="16"/>
      <c r="X311" s="16"/>
      <c r="Y311" s="10"/>
      <c r="Z311" s="10"/>
    </row>
    <row r="312" spans="1:26" ht="15.75" customHeight="1">
      <c r="A312" s="10"/>
      <c r="B312" s="10"/>
      <c r="C312" s="10" t="str">
        <f>+Bogf.!S336</f>
        <v>Diverse</v>
      </c>
      <c r="D312" s="16">
        <v>0</v>
      </c>
      <c r="E312" s="9"/>
      <c r="F312" s="9"/>
      <c r="G312" s="9"/>
      <c r="H312" s="16">
        <f>+Bogf.!W336</f>
        <v>0</v>
      </c>
      <c r="I312" s="16"/>
      <c r="J312" s="16">
        <v>0</v>
      </c>
      <c r="K312" s="16"/>
      <c r="L312" s="16">
        <f>+Bogf.!AA336</f>
        <v>605</v>
      </c>
      <c r="M312" s="16"/>
      <c r="N312" s="16">
        <v>0</v>
      </c>
      <c r="O312" s="9"/>
      <c r="P312" s="16">
        <v>2140.5</v>
      </c>
      <c r="Q312" s="10"/>
      <c r="R312" s="16"/>
      <c r="S312" s="16"/>
      <c r="T312" s="16"/>
      <c r="U312" s="16"/>
      <c r="V312" s="16"/>
      <c r="W312" s="16"/>
      <c r="X312" s="16"/>
      <c r="Y312" s="10"/>
      <c r="Z312" s="10"/>
    </row>
    <row r="313" spans="1:26" ht="15.75" customHeight="1">
      <c r="A313" s="10"/>
      <c r="B313" s="10"/>
      <c r="C313" s="27" t="s">
        <v>33</v>
      </c>
      <c r="D313" s="26">
        <f>SUM(D306:D312)</f>
        <v>0</v>
      </c>
      <c r="E313" s="9"/>
      <c r="F313" s="9"/>
      <c r="G313" s="9"/>
      <c r="H313" s="26">
        <f>SUM(H306:H312)</f>
        <v>3780</v>
      </c>
      <c r="I313" s="25"/>
      <c r="J313" s="26">
        <v>2574</v>
      </c>
      <c r="K313" s="25"/>
      <c r="L313" s="26">
        <f>SUM(L306:L312)</f>
        <v>6925</v>
      </c>
      <c r="M313" s="25"/>
      <c r="N313" s="26">
        <v>2914.5</v>
      </c>
      <c r="O313" s="9"/>
      <c r="P313" s="26">
        <f>SUM(P306:P312)</f>
        <v>8120.75</v>
      </c>
      <c r="Q313" s="27"/>
      <c r="R313" s="25"/>
      <c r="S313" s="25"/>
      <c r="T313" s="25"/>
      <c r="U313" s="25"/>
      <c r="V313" s="25"/>
      <c r="W313" s="16"/>
      <c r="X313" s="25"/>
      <c r="Y313" s="10"/>
      <c r="Z313" s="10"/>
    </row>
    <row r="314" spans="1:26" ht="15.75" customHeight="1">
      <c r="A314" s="10"/>
      <c r="B314" s="10"/>
      <c r="C314" s="10"/>
      <c r="D314" s="25"/>
      <c r="E314" s="9"/>
      <c r="F314" s="9"/>
      <c r="G314" s="9"/>
      <c r="H314" s="25"/>
      <c r="I314" s="25"/>
      <c r="J314" s="25"/>
      <c r="K314" s="25"/>
      <c r="L314" s="25"/>
      <c r="M314" s="25"/>
      <c r="N314" s="25"/>
      <c r="O314" s="9"/>
      <c r="P314" s="25"/>
      <c r="Q314" s="10"/>
      <c r="R314" s="25"/>
      <c r="S314" s="25"/>
      <c r="T314" s="25"/>
      <c r="U314" s="25"/>
      <c r="V314" s="25"/>
      <c r="W314" s="16"/>
      <c r="X314" s="25"/>
      <c r="Y314" s="10"/>
      <c r="Z314" s="10"/>
    </row>
    <row r="315" spans="1:26" ht="15.75" customHeight="1">
      <c r="A315" s="10"/>
      <c r="B315" s="10"/>
      <c r="C315" s="27" t="s">
        <v>62</v>
      </c>
      <c r="D315" s="28">
        <f>+D304-D313</f>
        <v>0</v>
      </c>
      <c r="E315" s="9"/>
      <c r="F315" s="9"/>
      <c r="G315" s="9"/>
      <c r="H315" s="28">
        <f>+H304-H313</f>
        <v>-2380</v>
      </c>
      <c r="I315" s="25"/>
      <c r="J315" s="28">
        <v>2526</v>
      </c>
      <c r="K315" s="25"/>
      <c r="L315" s="28">
        <f>+L304-L313</f>
        <v>-3940</v>
      </c>
      <c r="M315" s="25"/>
      <c r="N315" s="28">
        <v>-654.5</v>
      </c>
      <c r="O315" s="9"/>
      <c r="P315" s="28">
        <f>+P304-P313</f>
        <v>3893</v>
      </c>
      <c r="Q315" s="27"/>
      <c r="R315" s="25"/>
      <c r="S315" s="25"/>
      <c r="T315" s="25"/>
      <c r="U315" s="25"/>
      <c r="V315" s="25"/>
      <c r="W315" s="16"/>
      <c r="X315" s="25"/>
      <c r="Y315" s="10"/>
      <c r="Z315" s="10"/>
    </row>
    <row r="316" spans="1:26" ht="15.75" customHeight="1">
      <c r="A316" s="10"/>
      <c r="B316" s="10"/>
      <c r="C316" s="27"/>
      <c r="D316" s="25"/>
      <c r="E316" s="9"/>
      <c r="F316" s="9"/>
      <c r="G316" s="9"/>
      <c r="H316" s="25"/>
      <c r="I316" s="25"/>
      <c r="J316" s="25"/>
      <c r="K316" s="25"/>
      <c r="L316" s="25"/>
      <c r="M316" s="25"/>
      <c r="N316" s="25"/>
      <c r="O316" s="9"/>
      <c r="P316" s="25"/>
      <c r="Q316" s="27"/>
      <c r="R316" s="25"/>
      <c r="S316" s="25"/>
      <c r="T316" s="25"/>
      <c r="U316" s="25"/>
      <c r="V316" s="25"/>
      <c r="W316" s="16"/>
      <c r="X316" s="25"/>
      <c r="Y316" s="10"/>
      <c r="Z316" s="10"/>
    </row>
    <row r="317" spans="1:26" ht="15.75" customHeight="1">
      <c r="A317" s="10">
        <f>+A298+1</f>
        <v>11</v>
      </c>
      <c r="B317" s="10"/>
      <c r="C317" s="27" t="s">
        <v>74</v>
      </c>
      <c r="D317" s="16"/>
      <c r="E317" s="9"/>
      <c r="F317" s="9"/>
      <c r="G317" s="9"/>
      <c r="H317" s="16"/>
      <c r="I317" s="16"/>
      <c r="J317" s="16"/>
      <c r="K317" s="16"/>
      <c r="L317" s="16"/>
      <c r="M317" s="16"/>
      <c r="N317" s="16"/>
      <c r="O317" s="9"/>
      <c r="P317" s="25"/>
      <c r="Q317" s="27"/>
      <c r="R317" s="16"/>
      <c r="S317" s="16"/>
      <c r="T317" s="16"/>
      <c r="U317" s="16"/>
      <c r="V317" s="16"/>
      <c r="W317" s="10"/>
      <c r="X317" s="16"/>
      <c r="Y317" s="10"/>
      <c r="Z317" s="10"/>
    </row>
    <row r="318" spans="1:26" ht="15.75" customHeight="1">
      <c r="A318" s="10"/>
      <c r="B318" s="10"/>
      <c r="C318" s="27" t="s">
        <v>8</v>
      </c>
      <c r="D318" s="16"/>
      <c r="E318" s="9"/>
      <c r="F318" s="9"/>
      <c r="G318" s="9"/>
      <c r="H318" s="16"/>
      <c r="I318" s="16"/>
      <c r="J318" s="16"/>
      <c r="K318" s="16"/>
      <c r="L318" s="16"/>
      <c r="M318" s="16"/>
      <c r="N318" s="16"/>
      <c r="O318" s="9"/>
      <c r="P318" s="25"/>
      <c r="Q318" s="27"/>
      <c r="R318" s="16"/>
      <c r="S318" s="16"/>
      <c r="T318" s="16"/>
      <c r="U318" s="16"/>
      <c r="V318" s="16"/>
      <c r="W318" s="10"/>
      <c r="X318" s="16"/>
      <c r="Y318" s="10"/>
      <c r="Z318" s="10"/>
    </row>
    <row r="319" spans="1:26" ht="15.75" customHeight="1">
      <c r="A319" s="10"/>
      <c r="B319" s="10"/>
      <c r="C319" s="10" t="str">
        <f>+Bogf.!S341</f>
        <v>Kontingenter, aktiviteter</v>
      </c>
      <c r="D319" s="16">
        <v>7700</v>
      </c>
      <c r="E319" s="9"/>
      <c r="F319" s="9"/>
      <c r="G319" s="9"/>
      <c r="H319" s="16">
        <f>-Bogf.!W341</f>
        <v>6100</v>
      </c>
      <c r="I319" s="16"/>
      <c r="J319" s="16">
        <v>7400</v>
      </c>
      <c r="K319" s="16"/>
      <c r="L319" s="16">
        <f>-Bogf.!AA341</f>
        <v>7200</v>
      </c>
      <c r="M319" s="16"/>
      <c r="N319" s="16">
        <v>7700</v>
      </c>
      <c r="O319" s="9"/>
      <c r="P319" s="16">
        <v>7100</v>
      </c>
      <c r="Q319" s="10"/>
      <c r="R319" s="16">
        <f>-Bogf.!AG341</f>
        <v>6700</v>
      </c>
      <c r="S319" s="16"/>
      <c r="T319" s="16">
        <v>7200</v>
      </c>
      <c r="U319" s="16"/>
      <c r="V319" s="16">
        <v>6600</v>
      </c>
      <c r="W319" s="10"/>
      <c r="X319" s="16">
        <v>7750</v>
      </c>
      <c r="Y319" s="10"/>
      <c r="Z319" s="10"/>
    </row>
    <row r="320" spans="1:26" ht="15.75" customHeight="1">
      <c r="A320" s="10"/>
      <c r="B320" s="10"/>
      <c r="C320" s="10" t="str">
        <f>+Bogf.!S342</f>
        <v>Medlemstilskud kommune</v>
      </c>
      <c r="D320" s="16">
        <v>682</v>
      </c>
      <c r="E320" s="10"/>
      <c r="F320" s="10"/>
      <c r="G320" s="10"/>
      <c r="H320" s="16">
        <f>-Bogf.!W342</f>
        <v>753</v>
      </c>
      <c r="I320" s="16"/>
      <c r="J320" s="16">
        <v>1326</v>
      </c>
      <c r="K320" s="16"/>
      <c r="L320" s="16">
        <f>-Bogf.!AA342</f>
        <v>619</v>
      </c>
      <c r="M320" s="16"/>
      <c r="N320" s="16">
        <v>682</v>
      </c>
      <c r="O320" s="10"/>
      <c r="P320" s="16">
        <v>788</v>
      </c>
      <c r="Q320" s="10"/>
      <c r="R320" s="16">
        <f>-Bogf.!AG342</f>
        <v>1233</v>
      </c>
      <c r="S320" s="16"/>
      <c r="T320" s="16">
        <v>836</v>
      </c>
      <c r="U320" s="16"/>
      <c r="V320" s="16">
        <v>2608</v>
      </c>
      <c r="W320" s="10"/>
      <c r="X320" s="16">
        <v>4030</v>
      </c>
      <c r="Y320" s="10"/>
      <c r="Z320" s="10"/>
    </row>
    <row r="321" spans="1:26" ht="15.75" customHeight="1">
      <c r="A321" s="10"/>
      <c r="B321" s="10"/>
      <c r="C321" s="10" t="str">
        <f>+Bogf.!S343</f>
        <v>Lokaletilskud Kommune</v>
      </c>
      <c r="D321" s="16"/>
      <c r="E321" s="10"/>
      <c r="F321" s="10"/>
      <c r="G321" s="10"/>
      <c r="H321" s="16">
        <f>-Bogf.!W343</f>
        <v>538</v>
      </c>
      <c r="I321" s="16"/>
      <c r="J321" s="16">
        <v>1434</v>
      </c>
      <c r="K321" s="16"/>
      <c r="L321" s="16">
        <f>-Bogf.!AA343</f>
        <v>0</v>
      </c>
      <c r="M321" s="16"/>
      <c r="N321" s="16">
        <v>0</v>
      </c>
      <c r="O321" s="10"/>
      <c r="P321" s="16">
        <v>0</v>
      </c>
      <c r="Q321" s="10"/>
      <c r="R321" s="16"/>
      <c r="S321" s="16"/>
      <c r="T321" s="16"/>
      <c r="U321" s="16"/>
      <c r="V321" s="16"/>
      <c r="W321" s="10"/>
      <c r="X321" s="16"/>
      <c r="Y321" s="10"/>
      <c r="Z321" s="10"/>
    </row>
    <row r="322" spans="1:26" ht="15.75" hidden="1" customHeight="1">
      <c r="A322" s="10"/>
      <c r="B322" s="10"/>
      <c r="C322" s="10" t="str">
        <f>+Bogf.!S344</f>
        <v>Tilskud Egeskov Markedsforening</v>
      </c>
      <c r="D322" s="16">
        <v>0</v>
      </c>
      <c r="E322" s="9"/>
      <c r="F322" s="9"/>
      <c r="G322" s="9"/>
      <c r="H322" s="16">
        <f>-Bogf.!W344</f>
        <v>0</v>
      </c>
      <c r="I322" s="16"/>
      <c r="J322" s="16">
        <v>0</v>
      </c>
      <c r="K322" s="16"/>
      <c r="L322" s="16">
        <f>-Bogf.!AA344</f>
        <v>0</v>
      </c>
      <c r="M322" s="16"/>
      <c r="N322" s="16">
        <v>0</v>
      </c>
      <c r="O322" s="9"/>
      <c r="P322" s="16">
        <v>0</v>
      </c>
      <c r="Q322" s="10"/>
      <c r="R322" s="16">
        <f>-Bogf.!AG344</f>
        <v>0</v>
      </c>
      <c r="S322" s="16"/>
      <c r="T322" s="16">
        <v>0</v>
      </c>
      <c r="U322" s="16"/>
      <c r="V322" s="16">
        <v>0</v>
      </c>
      <c r="W322" s="10"/>
      <c r="X322" s="16"/>
      <c r="Y322" s="10"/>
      <c r="Z322" s="10"/>
    </row>
    <row r="323" spans="1:26" ht="15.75" customHeight="1">
      <c r="A323" s="10"/>
      <c r="B323" s="10"/>
      <c r="C323" s="10" t="str">
        <f>+Bogf.!S345</f>
        <v>Andre tilskud</v>
      </c>
      <c r="D323" s="16">
        <v>577</v>
      </c>
      <c r="E323" s="9"/>
      <c r="F323" s="9"/>
      <c r="G323" s="9"/>
      <c r="H323" s="16">
        <f>-Bogf.!W345</f>
        <v>150</v>
      </c>
      <c r="I323" s="16"/>
      <c r="J323" s="16">
        <v>0</v>
      </c>
      <c r="K323" s="16"/>
      <c r="L323" s="16">
        <f>-Bogf.!AA345</f>
        <v>2104</v>
      </c>
      <c r="M323" s="16"/>
      <c r="N323" s="16">
        <v>577</v>
      </c>
      <c r="O323" s="9"/>
      <c r="P323" s="16">
        <v>400</v>
      </c>
      <c r="Q323" s="10"/>
      <c r="R323" s="16">
        <f>-Bogf.!AG345</f>
        <v>0</v>
      </c>
      <c r="S323" s="16"/>
      <c r="T323" s="16">
        <v>1526</v>
      </c>
      <c r="U323" s="16"/>
      <c r="V323" s="16">
        <v>0</v>
      </c>
      <c r="W323" s="10"/>
      <c r="X323" s="16">
        <v>0</v>
      </c>
      <c r="Y323" s="10"/>
      <c r="Z323" s="10"/>
    </row>
    <row r="324" spans="1:26" ht="15.75" customHeight="1">
      <c r="A324" s="10"/>
      <c r="B324" s="10"/>
      <c r="C324" s="10" t="str">
        <f>+Bogf.!S346</f>
        <v>Andre indtægter</v>
      </c>
      <c r="D324" s="16">
        <v>0</v>
      </c>
      <c r="E324" s="9"/>
      <c r="F324" s="9"/>
      <c r="G324" s="9"/>
      <c r="H324" s="16">
        <f>-Bogf.!W346</f>
        <v>506</v>
      </c>
      <c r="I324" s="16"/>
      <c r="J324" s="16">
        <v>400</v>
      </c>
      <c r="K324" s="16"/>
      <c r="L324" s="16">
        <f>-Bogf.!AA346</f>
        <v>360</v>
      </c>
      <c r="M324" s="16"/>
      <c r="N324" s="16">
        <v>0</v>
      </c>
      <c r="O324" s="9"/>
      <c r="P324" s="16">
        <v>1060</v>
      </c>
      <c r="Q324" s="10"/>
      <c r="R324" s="16">
        <f>-Bogf.!AG346</f>
        <v>400</v>
      </c>
      <c r="S324" s="16"/>
      <c r="T324" s="16">
        <v>758.5</v>
      </c>
      <c r="U324" s="16"/>
      <c r="V324" s="16">
        <v>1497.5</v>
      </c>
      <c r="W324" s="10"/>
      <c r="X324" s="16">
        <v>833</v>
      </c>
      <c r="Y324" s="10"/>
      <c r="Z324" s="10"/>
    </row>
    <row r="325" spans="1:26" ht="15.75" customHeight="1">
      <c r="A325" s="10"/>
      <c r="B325" s="10"/>
      <c r="C325" s="10" t="str">
        <f>+Bogf.!S347</f>
        <v>Salg af patroner m.m.</v>
      </c>
      <c r="D325" s="16">
        <v>17230.5</v>
      </c>
      <c r="E325" s="9"/>
      <c r="F325" s="9"/>
      <c r="G325" s="9"/>
      <c r="H325" s="16">
        <f>-Bogf.!W347</f>
        <v>18278.5</v>
      </c>
      <c r="I325" s="16"/>
      <c r="J325" s="16">
        <v>16171</v>
      </c>
      <c r="K325" s="16"/>
      <c r="L325" s="16">
        <f>-Bogf.!AA347</f>
        <v>15715</v>
      </c>
      <c r="M325" s="16"/>
      <c r="N325" s="16">
        <v>17230.5</v>
      </c>
      <c r="O325" s="9"/>
      <c r="P325" s="16">
        <v>8905</v>
      </c>
      <c r="Q325" s="10"/>
      <c r="R325" s="16">
        <f>-Bogf.!AG347</f>
        <v>11699</v>
      </c>
      <c r="S325" s="16"/>
      <c r="T325" s="16">
        <v>13266</v>
      </c>
      <c r="U325" s="16"/>
      <c r="V325" s="16">
        <v>14620</v>
      </c>
      <c r="W325" s="10"/>
      <c r="X325" s="16">
        <v>13761</v>
      </c>
      <c r="Y325" s="10"/>
      <c r="Z325" s="10"/>
    </row>
    <row r="326" spans="1:26" ht="15.75" customHeight="1">
      <c r="A326" s="10"/>
      <c r="B326" s="10"/>
      <c r="C326" s="27" t="s">
        <v>17</v>
      </c>
      <c r="D326" s="26">
        <f>SUM(D319:D325)</f>
        <v>26189.5</v>
      </c>
      <c r="E326" s="9"/>
      <c r="F326" s="9"/>
      <c r="G326" s="9"/>
      <c r="H326" s="26">
        <f>SUM(H319:H325)</f>
        <v>26325.5</v>
      </c>
      <c r="I326" s="25"/>
      <c r="J326" s="26">
        <v>26731</v>
      </c>
      <c r="K326" s="25"/>
      <c r="L326" s="26">
        <f>SUM(L319:L325)</f>
        <v>25998</v>
      </c>
      <c r="M326" s="25"/>
      <c r="N326" s="26">
        <v>26189.5</v>
      </c>
      <c r="O326" s="9"/>
      <c r="P326" s="26">
        <f>SUM(P319:P325)</f>
        <v>18253</v>
      </c>
      <c r="Q326" s="27"/>
      <c r="R326" s="26">
        <f>SUM(R319:R325)</f>
        <v>20032</v>
      </c>
      <c r="S326" s="25"/>
      <c r="T326" s="26">
        <f>SUM(T319:T325)</f>
        <v>23586.5</v>
      </c>
      <c r="U326" s="25"/>
      <c r="V326" s="26">
        <f>SUM(V319:V325)</f>
        <v>25325.5</v>
      </c>
      <c r="W326" s="10"/>
      <c r="X326" s="26">
        <f>SUM(X319:X325)</f>
        <v>26374</v>
      </c>
      <c r="Y326" s="10"/>
      <c r="Z326" s="10"/>
    </row>
    <row r="327" spans="1:26" ht="30" customHeight="1">
      <c r="A327" s="10"/>
      <c r="B327" s="10"/>
      <c r="C327" s="27" t="s">
        <v>20</v>
      </c>
      <c r="D327" s="16"/>
      <c r="E327" s="9"/>
      <c r="F327" s="9"/>
      <c r="G327" s="9"/>
      <c r="H327" s="16"/>
      <c r="I327" s="16"/>
      <c r="J327" s="16"/>
      <c r="K327" s="16"/>
      <c r="L327" s="16"/>
      <c r="M327" s="16"/>
      <c r="N327" s="16"/>
      <c r="O327" s="9"/>
      <c r="P327" s="25"/>
      <c r="Q327" s="27"/>
      <c r="R327" s="16"/>
      <c r="S327" s="16"/>
      <c r="T327" s="16"/>
      <c r="U327" s="16"/>
      <c r="V327" s="16"/>
      <c r="W327" s="10"/>
      <c r="X327" s="16"/>
      <c r="Y327" s="10"/>
      <c r="Z327" s="10"/>
    </row>
    <row r="328" spans="1:26" ht="15.75" customHeight="1">
      <c r="A328" s="10"/>
      <c r="B328" s="10"/>
      <c r="C328" s="10" t="str">
        <f>+Bogf.!S350</f>
        <v>Køb af patroner og skiver</v>
      </c>
      <c r="D328" s="16">
        <v>13561.33</v>
      </c>
      <c r="E328" s="9"/>
      <c r="F328" s="9"/>
      <c r="G328" s="9"/>
      <c r="H328" s="16">
        <f>+Bogf.!W350</f>
        <v>15624</v>
      </c>
      <c r="I328" s="16"/>
      <c r="J328" s="16">
        <v>12416.66</v>
      </c>
      <c r="K328" s="16"/>
      <c r="L328" s="16">
        <f>+Bogf.!AA350</f>
        <v>16128.04</v>
      </c>
      <c r="M328" s="16"/>
      <c r="N328" s="16">
        <v>6561.33</v>
      </c>
      <c r="O328" s="9"/>
      <c r="P328" s="16">
        <v>7374.67</v>
      </c>
      <c r="Q328" s="10"/>
      <c r="R328" s="16">
        <f>+Bogf.!AG350</f>
        <v>5817</v>
      </c>
      <c r="S328" s="16"/>
      <c r="T328" s="16">
        <v>10285.5</v>
      </c>
      <c r="U328" s="16"/>
      <c r="V328" s="16">
        <f>2260+2165+2690+2813</f>
        <v>9928</v>
      </c>
      <c r="W328" s="10"/>
      <c r="X328" s="16"/>
      <c r="Y328" s="10"/>
      <c r="Z328" s="10"/>
    </row>
    <row r="329" spans="1:26" ht="15.75" customHeight="1">
      <c r="A329" s="10"/>
      <c r="B329" s="10"/>
      <c r="C329" s="10" t="str">
        <f>+Bogf.!S351</f>
        <v>Materialekøb</v>
      </c>
      <c r="D329" s="16">
        <v>5500</v>
      </c>
      <c r="E329" s="9"/>
      <c r="F329" s="9"/>
      <c r="G329" s="9"/>
      <c r="H329" s="16">
        <f>+Bogf.!W351</f>
        <v>230</v>
      </c>
      <c r="I329" s="16"/>
      <c r="J329" s="16">
        <v>4693.75</v>
      </c>
      <c r="K329" s="16"/>
      <c r="L329" s="16">
        <f>+Bogf.!AA351</f>
        <v>243.5</v>
      </c>
      <c r="M329" s="16"/>
      <c r="N329" s="16">
        <v>300</v>
      </c>
      <c r="O329" s="9"/>
      <c r="P329" s="16">
        <v>2280</v>
      </c>
      <c r="Q329" s="10"/>
      <c r="R329" s="16">
        <f>+Bogf.!AG351</f>
        <v>0</v>
      </c>
      <c r="S329" s="16"/>
      <c r="T329" s="16">
        <v>1700</v>
      </c>
      <c r="U329" s="16"/>
      <c r="V329" s="16">
        <f>10978.5-V328</f>
        <v>1050.5</v>
      </c>
      <c r="W329" s="10"/>
      <c r="X329" s="16">
        <f>6413+6542+903</f>
        <v>13858</v>
      </c>
      <c r="Y329" s="10"/>
      <c r="Z329" s="10"/>
    </row>
    <row r="330" spans="1:26" ht="15.75" customHeight="1">
      <c r="A330" s="10"/>
      <c r="B330" s="10"/>
      <c r="C330" s="10" t="str">
        <f>+Bogf.!S352</f>
        <v>Kurser</v>
      </c>
      <c r="D330" s="16">
        <v>1000</v>
      </c>
      <c r="E330" s="9"/>
      <c r="F330" s="9"/>
      <c r="G330" s="9"/>
      <c r="H330" s="16">
        <f>+Bogf.!W352</f>
        <v>0</v>
      </c>
      <c r="I330" s="16"/>
      <c r="J330" s="16">
        <v>76</v>
      </c>
      <c r="K330" s="16"/>
      <c r="L330" s="16">
        <f>+Bogf.!AA352</f>
        <v>1000</v>
      </c>
      <c r="M330" s="16"/>
      <c r="N330" s="16">
        <v>1000</v>
      </c>
      <c r="O330" s="9"/>
      <c r="P330" s="16">
        <v>0</v>
      </c>
      <c r="Q330" s="10"/>
      <c r="R330" s="16">
        <f>+Bogf.!AG352</f>
        <v>0</v>
      </c>
      <c r="S330" s="16"/>
      <c r="T330" s="16">
        <v>0</v>
      </c>
      <c r="U330" s="16"/>
      <c r="V330" s="16">
        <v>0</v>
      </c>
      <c r="W330" s="10"/>
      <c r="X330" s="16"/>
      <c r="Y330" s="10"/>
      <c r="Z330" s="10"/>
    </row>
    <row r="331" spans="1:26" ht="15.75" customHeight="1">
      <c r="A331" s="10"/>
      <c r="B331" s="10"/>
      <c r="C331" s="10" t="str">
        <f>+Bogf.!S353</f>
        <v>Stævner/Turneringer</v>
      </c>
      <c r="D331" s="16">
        <v>715</v>
      </c>
      <c r="E331" s="9"/>
      <c r="F331" s="9"/>
      <c r="G331" s="9"/>
      <c r="H331" s="16">
        <f>+Bogf.!W353</f>
        <v>1690</v>
      </c>
      <c r="I331" s="16"/>
      <c r="J331" s="16">
        <v>710</v>
      </c>
      <c r="K331" s="16"/>
      <c r="L331" s="16">
        <f>+Bogf.!AA353</f>
        <v>1245</v>
      </c>
      <c r="M331" s="16"/>
      <c r="N331" s="16">
        <v>715</v>
      </c>
      <c r="O331" s="9"/>
      <c r="P331" s="16">
        <v>1380</v>
      </c>
      <c r="Q331" s="10"/>
      <c r="R331" s="16">
        <f>+Bogf.!AG353</f>
        <v>1120</v>
      </c>
      <c r="S331" s="16"/>
      <c r="T331" s="16">
        <v>715</v>
      </c>
      <c r="U331" s="16"/>
      <c r="V331" s="16">
        <v>1310</v>
      </c>
      <c r="W331" s="10"/>
      <c r="X331" s="16">
        <v>1400</v>
      </c>
      <c r="Y331" s="10"/>
      <c r="Z331" s="10"/>
    </row>
    <row r="332" spans="1:26" ht="15.75" customHeight="1">
      <c r="A332" s="10"/>
      <c r="B332" s="10"/>
      <c r="C332" s="10" t="str">
        <f>+Bogf.!S354</f>
        <v>Holdudgifter (Fortæring)</v>
      </c>
      <c r="D332" s="16">
        <v>655</v>
      </c>
      <c r="E332" s="9"/>
      <c r="F332" s="9"/>
      <c r="G332" s="9"/>
      <c r="H332" s="16">
        <f>+Bogf.!W354</f>
        <v>569.5</v>
      </c>
      <c r="I332" s="16"/>
      <c r="J332" s="16">
        <v>243</v>
      </c>
      <c r="K332" s="16"/>
      <c r="L332" s="16">
        <f>+Bogf.!AA354</f>
        <v>411</v>
      </c>
      <c r="M332" s="16"/>
      <c r="N332" s="16">
        <v>655</v>
      </c>
      <c r="O332" s="9"/>
      <c r="P332" s="16">
        <v>210</v>
      </c>
      <c r="Q332" s="10"/>
      <c r="R332" s="16">
        <f>+Bogf.!AG354</f>
        <v>216.5</v>
      </c>
      <c r="S332" s="16"/>
      <c r="T332" s="16">
        <v>163</v>
      </c>
      <c r="U332" s="16"/>
      <c r="V332" s="16">
        <v>941.5</v>
      </c>
      <c r="W332" s="10"/>
      <c r="X332" s="16">
        <v>0</v>
      </c>
      <c r="Y332" s="10"/>
      <c r="Z332" s="10"/>
    </row>
    <row r="333" spans="1:26" ht="15.75" customHeight="1">
      <c r="A333" s="10"/>
      <c r="B333" s="10"/>
      <c r="C333" s="10" t="str">
        <f>+Bogf.!S355</f>
        <v>Vedligeholdelse lokaler og baner</v>
      </c>
      <c r="D333" s="16">
        <v>7000</v>
      </c>
      <c r="E333" s="9"/>
      <c r="F333" s="9"/>
      <c r="G333" s="9"/>
      <c r="H333" s="16">
        <f>+Bogf.!W355</f>
        <v>712.5</v>
      </c>
      <c r="I333" s="16"/>
      <c r="J333" s="16">
        <v>1823.88</v>
      </c>
      <c r="K333" s="16"/>
      <c r="L333" s="16">
        <f>+Bogf.!AA355</f>
        <v>2205.11</v>
      </c>
      <c r="M333" s="16"/>
      <c r="N333" s="16">
        <v>1928.62</v>
      </c>
      <c r="O333" s="9"/>
      <c r="P333" s="16">
        <v>2353.48</v>
      </c>
      <c r="Q333" s="10"/>
      <c r="R333" s="16">
        <f>+Bogf.!AG355</f>
        <v>2029.46</v>
      </c>
      <c r="S333" s="16"/>
      <c r="T333" s="16">
        <v>3469.82</v>
      </c>
      <c r="U333" s="16"/>
      <c r="V333" s="16">
        <v>12098.66</v>
      </c>
      <c r="W333" s="10"/>
      <c r="X333" s="16">
        <v>24298</v>
      </c>
      <c r="Y333" s="10"/>
      <c r="Z333" s="10"/>
    </row>
    <row r="334" spans="1:26" ht="15.75" customHeight="1">
      <c r="A334" s="10"/>
      <c r="B334" s="10"/>
      <c r="C334" s="10" t="str">
        <f>+Bogf.!S356</f>
        <v>Godtgørelse instruktører</v>
      </c>
      <c r="D334" s="16">
        <v>2200</v>
      </c>
      <c r="E334" s="9"/>
      <c r="F334" s="9"/>
      <c r="G334" s="9"/>
      <c r="H334" s="16">
        <f>+Bogf.!W356</f>
        <v>2200</v>
      </c>
      <c r="I334" s="16"/>
      <c r="J334" s="16">
        <v>2200</v>
      </c>
      <c r="K334" s="16"/>
      <c r="L334" s="16">
        <f>+Bogf.!AA356</f>
        <v>2200</v>
      </c>
      <c r="M334" s="16"/>
      <c r="N334" s="16">
        <v>2200</v>
      </c>
      <c r="O334" s="9"/>
      <c r="P334" s="16">
        <v>2200</v>
      </c>
      <c r="Q334" s="10"/>
      <c r="R334" s="16">
        <f>+Bogf.!AG356</f>
        <v>2400</v>
      </c>
      <c r="S334" s="16"/>
      <c r="T334" s="16">
        <v>2200</v>
      </c>
      <c r="U334" s="16"/>
      <c r="V334" s="16">
        <v>2200</v>
      </c>
      <c r="W334" s="10"/>
      <c r="X334" s="16">
        <v>2200</v>
      </c>
      <c r="Y334" s="10"/>
      <c r="Z334" s="10"/>
    </row>
    <row r="335" spans="1:26" ht="15.75" customHeight="1">
      <c r="A335" s="10"/>
      <c r="B335" s="10"/>
      <c r="C335" s="10" t="str">
        <f>+Bogf.!S357</f>
        <v>Kørselsgodtgørelse</v>
      </c>
      <c r="D335" s="16">
        <v>0</v>
      </c>
      <c r="E335" s="9"/>
      <c r="F335" s="9"/>
      <c r="G335" s="9"/>
      <c r="H335" s="16">
        <f>+Bogf.!W357</f>
        <v>400</v>
      </c>
      <c r="I335" s="16"/>
      <c r="J335" s="16">
        <v>200</v>
      </c>
      <c r="K335" s="16"/>
      <c r="L335" s="16">
        <f>+Bogf.!AA357</f>
        <v>0</v>
      </c>
      <c r="M335" s="16"/>
      <c r="N335" s="16">
        <v>0</v>
      </c>
      <c r="O335" s="9"/>
      <c r="P335" s="16">
        <v>200</v>
      </c>
      <c r="Q335" s="10"/>
      <c r="R335" s="16">
        <f>+Bogf.!AG357</f>
        <v>0</v>
      </c>
      <c r="S335" s="16"/>
      <c r="T335" s="16">
        <v>0</v>
      </c>
      <c r="U335" s="16"/>
      <c r="V335" s="16">
        <v>200</v>
      </c>
      <c r="W335" s="10"/>
      <c r="X335" s="16">
        <v>0</v>
      </c>
      <c r="Y335" s="10"/>
      <c r="Z335" s="10"/>
    </row>
    <row r="336" spans="1:26" ht="15.75" customHeight="1">
      <c r="A336" s="10"/>
      <c r="B336" s="10"/>
      <c r="C336" s="10" t="str">
        <f>+Bogf.!S358</f>
        <v>Annoncer, skilte, reklame</v>
      </c>
      <c r="D336" s="16">
        <v>989.05</v>
      </c>
      <c r="E336" s="9"/>
      <c r="F336" s="9"/>
      <c r="G336" s="9"/>
      <c r="H336" s="16">
        <f>+Bogf.!W358</f>
        <v>1161.48</v>
      </c>
      <c r="I336" s="16"/>
      <c r="J336" s="16">
        <v>1080.3</v>
      </c>
      <c r="K336" s="16"/>
      <c r="L336" s="16">
        <f>+Bogf.!AA358</f>
        <v>0</v>
      </c>
      <c r="M336" s="16"/>
      <c r="N336" s="16">
        <v>989.05</v>
      </c>
      <c r="O336" s="9"/>
      <c r="P336" s="16">
        <v>957.17</v>
      </c>
      <c r="Q336" s="10"/>
      <c r="R336" s="16">
        <f>+Bogf.!AG358</f>
        <v>914</v>
      </c>
      <c r="S336" s="16"/>
      <c r="T336" s="16">
        <v>882</v>
      </c>
      <c r="U336" s="16"/>
      <c r="V336" s="16">
        <v>0</v>
      </c>
      <c r="W336" s="10"/>
      <c r="X336" s="16"/>
      <c r="Y336" s="10"/>
      <c r="Z336" s="10"/>
    </row>
    <row r="337" spans="1:26" ht="15.75" hidden="1" customHeight="1">
      <c r="A337" s="10"/>
      <c r="B337" s="10"/>
      <c r="C337" s="10" t="str">
        <f>+Bogf.!S359</f>
        <v>Møder</v>
      </c>
      <c r="D337" s="16">
        <v>0</v>
      </c>
      <c r="E337" s="9"/>
      <c r="F337" s="9"/>
      <c r="G337" s="9"/>
      <c r="H337" s="16">
        <f>+Bogf.!W359</f>
        <v>0</v>
      </c>
      <c r="I337" s="16"/>
      <c r="J337" s="16">
        <v>0</v>
      </c>
      <c r="K337" s="16"/>
      <c r="L337" s="16">
        <f>+Bogf.!AA359</f>
        <v>0</v>
      </c>
      <c r="M337" s="16"/>
      <c r="N337" s="16">
        <v>0</v>
      </c>
      <c r="O337" s="9"/>
      <c r="P337" s="16">
        <v>0</v>
      </c>
      <c r="Q337" s="10"/>
      <c r="R337" s="16">
        <f>+Bogf.!AG359</f>
        <v>0</v>
      </c>
      <c r="S337" s="16"/>
      <c r="T337" s="16">
        <v>0</v>
      </c>
      <c r="U337" s="16"/>
      <c r="V337" s="16">
        <v>0</v>
      </c>
      <c r="W337" s="10"/>
      <c r="X337" s="16"/>
      <c r="Y337" s="10"/>
      <c r="Z337" s="10"/>
    </row>
    <row r="338" spans="1:26" ht="15.75" customHeight="1">
      <c r="A338" s="10"/>
      <c r="B338" s="10"/>
      <c r="C338" s="10" t="str">
        <f>+Bogf.!S360</f>
        <v>Kontorartikler, kopier og porto</v>
      </c>
      <c r="D338" s="16">
        <v>444</v>
      </c>
      <c r="E338" s="9"/>
      <c r="F338" s="9"/>
      <c r="G338" s="9"/>
      <c r="H338" s="16">
        <f>+Bogf.!W360</f>
        <v>429</v>
      </c>
      <c r="I338" s="16"/>
      <c r="J338" s="16">
        <v>230</v>
      </c>
      <c r="K338" s="16"/>
      <c r="L338" s="16">
        <f>+Bogf.!AA360</f>
        <v>222</v>
      </c>
      <c r="M338" s="16"/>
      <c r="N338" s="16">
        <v>444</v>
      </c>
      <c r="O338" s="9"/>
      <c r="P338" s="16">
        <v>732</v>
      </c>
      <c r="Q338" s="10"/>
      <c r="R338" s="16">
        <f>+Bogf.!AG360</f>
        <v>220</v>
      </c>
      <c r="S338" s="16"/>
      <c r="T338" s="16">
        <v>391</v>
      </c>
      <c r="U338" s="16"/>
      <c r="V338" s="16">
        <v>178</v>
      </c>
      <c r="W338" s="10"/>
      <c r="X338" s="16">
        <v>0</v>
      </c>
      <c r="Y338" s="10"/>
      <c r="Z338" s="10"/>
    </row>
    <row r="339" spans="1:26" ht="15.75" hidden="1" customHeight="1">
      <c r="A339" s="10"/>
      <c r="B339" s="10"/>
      <c r="C339" s="10" t="str">
        <f>+Bogf.!S361</f>
        <v>Kontingenter</v>
      </c>
      <c r="D339" s="16">
        <v>0</v>
      </c>
      <c r="E339" s="9"/>
      <c r="F339" s="9"/>
      <c r="G339" s="9"/>
      <c r="H339" s="16">
        <f>+Bogf.!W361</f>
        <v>0</v>
      </c>
      <c r="I339" s="16"/>
      <c r="J339" s="16">
        <v>0</v>
      </c>
      <c r="K339" s="16"/>
      <c r="L339" s="16">
        <f>+Bogf.!AA361</f>
        <v>0</v>
      </c>
      <c r="M339" s="16"/>
      <c r="N339" s="16">
        <v>0</v>
      </c>
      <c r="O339" s="9"/>
      <c r="P339" s="16">
        <v>0</v>
      </c>
      <c r="Q339" s="10"/>
      <c r="R339" s="16">
        <f>+Bogf.!AG361</f>
        <v>575</v>
      </c>
      <c r="S339" s="16"/>
      <c r="T339" s="16">
        <v>575</v>
      </c>
      <c r="U339" s="16"/>
      <c r="V339" s="16">
        <v>500</v>
      </c>
      <c r="W339" s="10"/>
      <c r="X339" s="16">
        <v>0</v>
      </c>
      <c r="Y339" s="10"/>
      <c r="Z339" s="10"/>
    </row>
    <row r="340" spans="1:26" ht="15.75" hidden="1" customHeight="1">
      <c r="A340" s="10"/>
      <c r="B340" s="10"/>
      <c r="C340" s="10" t="str">
        <f>+Bogf.!S362</f>
        <v>Forsikringer</v>
      </c>
      <c r="D340" s="16">
        <v>0</v>
      </c>
      <c r="E340" s="9"/>
      <c r="F340" s="9"/>
      <c r="G340" s="9"/>
      <c r="H340" s="16">
        <f>+Bogf.!W362</f>
        <v>0</v>
      </c>
      <c r="I340" s="16"/>
      <c r="J340" s="16">
        <v>0</v>
      </c>
      <c r="K340" s="16"/>
      <c r="L340" s="16">
        <f>+Bogf.!AA362</f>
        <v>0</v>
      </c>
      <c r="M340" s="16"/>
      <c r="N340" s="16">
        <v>0</v>
      </c>
      <c r="O340" s="9"/>
      <c r="P340" s="16">
        <v>0</v>
      </c>
      <c r="Q340" s="10"/>
      <c r="R340" s="16">
        <f>+Bogf.!AG362</f>
        <v>0</v>
      </c>
      <c r="S340" s="16"/>
      <c r="T340" s="16">
        <v>0</v>
      </c>
      <c r="U340" s="16"/>
      <c r="V340" s="16">
        <v>0</v>
      </c>
      <c r="W340" s="10"/>
      <c r="X340" s="16"/>
      <c r="Y340" s="10"/>
      <c r="Z340" s="10"/>
    </row>
    <row r="341" spans="1:26" ht="15.75" customHeight="1">
      <c r="A341" s="10"/>
      <c r="B341" s="10"/>
      <c r="C341" s="10" t="str">
        <f>+Bogf.!S363</f>
        <v>Gaver, pokaler</v>
      </c>
      <c r="D341" s="16">
        <v>0</v>
      </c>
      <c r="E341" s="9"/>
      <c r="F341" s="9"/>
      <c r="G341" s="9"/>
      <c r="H341" s="16">
        <f>+Bogf.!W363</f>
        <v>35</v>
      </c>
      <c r="I341" s="16"/>
      <c r="J341" s="16">
        <v>701</v>
      </c>
      <c r="K341" s="16"/>
      <c r="L341" s="16">
        <f>+Bogf.!AA363</f>
        <v>0</v>
      </c>
      <c r="M341" s="16"/>
      <c r="N341" s="16">
        <v>0</v>
      </c>
      <c r="O341" s="9"/>
      <c r="P341" s="16">
        <v>175</v>
      </c>
      <c r="Q341" s="10"/>
      <c r="R341" s="16">
        <f>+Bogf.!AG363</f>
        <v>0</v>
      </c>
      <c r="S341" s="16"/>
      <c r="T341" s="16">
        <v>0</v>
      </c>
      <c r="U341" s="16"/>
      <c r="V341" s="16">
        <v>0</v>
      </c>
      <c r="W341" s="10"/>
      <c r="X341" s="16"/>
      <c r="Y341" s="10"/>
      <c r="Z341" s="10"/>
    </row>
    <row r="342" spans="1:26" ht="15.75" customHeight="1">
      <c r="A342" s="10"/>
      <c r="B342" s="10"/>
      <c r="C342" s="10" t="str">
        <f>+Bogf.!S364</f>
        <v>Diverse</v>
      </c>
      <c r="D342" s="16">
        <v>0</v>
      </c>
      <c r="E342" s="9"/>
      <c r="F342" s="9"/>
      <c r="G342" s="9"/>
      <c r="H342" s="16">
        <f>+Bogf.!W364</f>
        <v>0</v>
      </c>
      <c r="I342" s="16"/>
      <c r="J342" s="16">
        <v>0</v>
      </c>
      <c r="K342" s="16"/>
      <c r="L342" s="16">
        <f>+Bogf.!AA364</f>
        <v>225</v>
      </c>
      <c r="M342" s="16"/>
      <c r="N342" s="16">
        <v>0</v>
      </c>
      <c r="O342" s="9"/>
      <c r="P342" s="16">
        <v>0</v>
      </c>
      <c r="Q342" s="10"/>
      <c r="R342" s="16">
        <f>+Bogf.!AG364</f>
        <v>0</v>
      </c>
      <c r="S342" s="16"/>
      <c r="T342" s="16">
        <v>0</v>
      </c>
      <c r="U342" s="16"/>
      <c r="V342" s="16">
        <v>211</v>
      </c>
      <c r="W342" s="10"/>
      <c r="X342" s="16">
        <v>0</v>
      </c>
      <c r="Y342" s="10"/>
      <c r="Z342" s="10"/>
    </row>
    <row r="343" spans="1:26" ht="15.75" customHeight="1">
      <c r="A343" s="10"/>
      <c r="B343" s="10"/>
      <c r="C343" s="10" t="str">
        <f>+Bogf.!S365</f>
        <v>Lokaleudgifter (Tilskudsberettiget FMK)</v>
      </c>
      <c r="D343" s="16"/>
      <c r="E343" s="9"/>
      <c r="F343" s="9"/>
      <c r="G343" s="9"/>
      <c r="H343" s="16">
        <f>+Bogf.!W365</f>
        <v>2875.84</v>
      </c>
      <c r="I343" s="16"/>
      <c r="J343" s="16">
        <v>2486.31</v>
      </c>
      <c r="K343" s="16"/>
      <c r="L343" s="16">
        <f>+Bogf.!AA365</f>
        <v>0</v>
      </c>
      <c r="M343" s="16"/>
      <c r="N343" s="16">
        <v>0</v>
      </c>
      <c r="O343" s="9"/>
      <c r="P343" s="16">
        <v>0</v>
      </c>
      <c r="Q343" s="10"/>
      <c r="R343" s="16"/>
      <c r="S343" s="16"/>
      <c r="T343" s="16"/>
      <c r="U343" s="16"/>
      <c r="V343" s="16"/>
      <c r="W343" s="10"/>
      <c r="X343" s="16"/>
      <c r="Y343" s="10"/>
      <c r="Z343" s="10"/>
    </row>
    <row r="344" spans="1:26" ht="15.75" hidden="1" customHeight="1">
      <c r="A344" s="10"/>
      <c r="B344" s="10"/>
      <c r="C344" s="10" t="str">
        <f>+Bogf.!S366</f>
        <v>Afskrivninger</v>
      </c>
      <c r="D344" s="16">
        <v>0</v>
      </c>
      <c r="E344" s="9"/>
      <c r="F344" s="9"/>
      <c r="G344" s="9"/>
      <c r="H344" s="16">
        <f>+Bogf.!W366</f>
        <v>0</v>
      </c>
      <c r="I344" s="16"/>
      <c r="J344" s="16">
        <v>0</v>
      </c>
      <c r="K344" s="16"/>
      <c r="L344" s="16">
        <f>+Bogf.!AA366</f>
        <v>0</v>
      </c>
      <c r="M344" s="16"/>
      <c r="N344" s="16">
        <v>0</v>
      </c>
      <c r="O344" s="9"/>
      <c r="P344" s="16">
        <v>0</v>
      </c>
      <c r="Q344" s="10"/>
      <c r="R344" s="16">
        <f>+Bogf.!AG366</f>
        <v>0</v>
      </c>
      <c r="S344" s="16"/>
      <c r="T344" s="16">
        <v>1750</v>
      </c>
      <c r="U344" s="16"/>
      <c r="V344" s="16">
        <v>1750</v>
      </c>
      <c r="W344" s="10"/>
      <c r="X344" s="16">
        <v>1800</v>
      </c>
      <c r="Y344" s="10"/>
      <c r="Z344" s="10"/>
    </row>
    <row r="345" spans="1:26" ht="15.75" customHeight="1">
      <c r="A345" s="10"/>
      <c r="B345" s="10"/>
      <c r="C345" s="27" t="s">
        <v>33</v>
      </c>
      <c r="D345" s="26">
        <f>SUM(D328:D344)</f>
        <v>32064.38</v>
      </c>
      <c r="E345" s="9"/>
      <c r="F345" s="9"/>
      <c r="G345" s="9"/>
      <c r="H345" s="26">
        <f>SUM(H328:H344)</f>
        <v>25927.32</v>
      </c>
      <c r="I345" s="25"/>
      <c r="J345" s="26">
        <v>26860.9</v>
      </c>
      <c r="K345" s="25"/>
      <c r="L345" s="26">
        <f>SUM(L328:L344)</f>
        <v>23879.65</v>
      </c>
      <c r="M345" s="25"/>
      <c r="N345" s="26">
        <v>14793</v>
      </c>
      <c r="O345" s="9"/>
      <c r="P345" s="26">
        <f>SUM(P328:P344)</f>
        <v>17862.32</v>
      </c>
      <c r="Q345" s="27"/>
      <c r="R345" s="26">
        <f>SUM(R328:R344)</f>
        <v>13291.96</v>
      </c>
      <c r="S345" s="25"/>
      <c r="T345" s="26">
        <f>SUM(T328:T344)</f>
        <v>22131.32</v>
      </c>
      <c r="U345" s="25"/>
      <c r="V345" s="26">
        <f>SUM(V328:V344)</f>
        <v>30367.66</v>
      </c>
      <c r="W345" s="10"/>
      <c r="X345" s="26">
        <f>SUM(X328:X344)</f>
        <v>43556</v>
      </c>
      <c r="Y345" s="10"/>
      <c r="Z345" s="10"/>
    </row>
    <row r="346" spans="1:26" ht="15.75" customHeight="1">
      <c r="A346" s="10"/>
      <c r="B346" s="10"/>
      <c r="C346" s="10"/>
      <c r="D346" s="25"/>
      <c r="E346" s="9"/>
      <c r="F346" s="9"/>
      <c r="G346" s="9"/>
      <c r="H346" s="25"/>
      <c r="I346" s="25"/>
      <c r="J346" s="25"/>
      <c r="K346" s="25"/>
      <c r="L346" s="25"/>
      <c r="M346" s="25"/>
      <c r="N346" s="25"/>
      <c r="O346" s="9"/>
      <c r="P346" s="25"/>
      <c r="Q346" s="10"/>
      <c r="R346" s="25"/>
      <c r="S346" s="25"/>
      <c r="T346" s="25"/>
      <c r="U346" s="25"/>
      <c r="V346" s="25"/>
      <c r="W346" s="16"/>
      <c r="X346" s="25"/>
      <c r="Y346" s="10"/>
      <c r="Z346" s="10"/>
    </row>
    <row r="347" spans="1:26" ht="15.75" customHeight="1">
      <c r="A347" s="10"/>
      <c r="B347" s="10"/>
      <c r="C347" s="27" t="s">
        <v>62</v>
      </c>
      <c r="D347" s="28">
        <f>+D326-D345</f>
        <v>-5874.880000000001</v>
      </c>
      <c r="E347" s="9"/>
      <c r="F347" s="9"/>
      <c r="G347" s="9"/>
      <c r="H347" s="28">
        <f>+H326-H345</f>
        <v>398.18000000000029</v>
      </c>
      <c r="I347" s="25"/>
      <c r="J347" s="28">
        <v>-129.90000000000146</v>
      </c>
      <c r="K347" s="25"/>
      <c r="L347" s="28">
        <f>+L326-L345</f>
        <v>2118.3499999999985</v>
      </c>
      <c r="M347" s="25"/>
      <c r="N347" s="28">
        <v>11396.5</v>
      </c>
      <c r="O347" s="9"/>
      <c r="P347" s="28">
        <f>+P326-P345</f>
        <v>390.68000000000029</v>
      </c>
      <c r="Q347" s="27"/>
      <c r="R347" s="28">
        <f>+R326-R345</f>
        <v>6740.0400000000009</v>
      </c>
      <c r="S347" s="25"/>
      <c r="T347" s="28">
        <f>+T326-T345</f>
        <v>1455.1800000000003</v>
      </c>
      <c r="U347" s="25"/>
      <c r="V347" s="28">
        <f>+V326-V345</f>
        <v>-5042.16</v>
      </c>
      <c r="W347" s="10"/>
      <c r="X347" s="28">
        <f>+X326-X345</f>
        <v>-17182</v>
      </c>
      <c r="Y347" s="10"/>
      <c r="Z347" s="10"/>
    </row>
    <row r="348" spans="1:26" ht="15.75" customHeight="1">
      <c r="A348" s="10"/>
      <c r="B348" s="10"/>
      <c r="C348" s="10"/>
      <c r="D348" s="16"/>
      <c r="E348" s="9"/>
      <c r="F348" s="9"/>
      <c r="G348" s="9"/>
      <c r="H348" s="16"/>
      <c r="I348" s="16"/>
      <c r="J348" s="16"/>
      <c r="K348" s="16"/>
      <c r="L348" s="16"/>
      <c r="M348" s="16"/>
      <c r="N348" s="16"/>
      <c r="O348" s="9"/>
      <c r="P348" s="16"/>
      <c r="Q348" s="10"/>
      <c r="R348" s="16"/>
      <c r="S348" s="16"/>
      <c r="T348" s="16"/>
      <c r="U348" s="16"/>
      <c r="V348" s="16"/>
      <c r="W348" s="16"/>
      <c r="X348" s="16"/>
      <c r="Y348" s="10"/>
      <c r="Z348" s="10"/>
    </row>
    <row r="349" spans="1:26" ht="15.75" customHeight="1">
      <c r="A349" s="10"/>
      <c r="B349" s="10"/>
      <c r="C349" s="10"/>
      <c r="D349" s="16"/>
      <c r="E349" s="9"/>
      <c r="F349" s="9"/>
      <c r="G349" s="9"/>
      <c r="H349" s="16"/>
      <c r="I349" s="16"/>
      <c r="J349" s="16"/>
      <c r="K349" s="16"/>
      <c r="L349" s="16"/>
      <c r="M349" s="16"/>
      <c r="N349" s="16"/>
      <c r="O349" s="9"/>
      <c r="P349" s="16"/>
      <c r="Q349" s="10"/>
      <c r="R349" s="16"/>
      <c r="S349" s="16"/>
      <c r="T349" s="16"/>
      <c r="U349" s="16"/>
      <c r="V349" s="16"/>
      <c r="W349" s="16"/>
      <c r="X349" s="16"/>
      <c r="Y349" s="10"/>
      <c r="Z349" s="10"/>
    </row>
    <row r="350" spans="1:26" ht="15.75" customHeight="1">
      <c r="A350" s="10"/>
      <c r="B350" s="10"/>
      <c r="C350" s="10"/>
      <c r="D350" s="16"/>
      <c r="F350" s="9"/>
      <c r="G350" s="9"/>
      <c r="H350" s="16"/>
      <c r="I350" s="16"/>
      <c r="J350" s="16"/>
      <c r="K350" s="16"/>
      <c r="L350" s="16"/>
      <c r="M350" s="16"/>
      <c r="N350" s="16"/>
      <c r="P350" s="10"/>
      <c r="Q350" s="10"/>
      <c r="R350" s="16"/>
      <c r="S350" s="16"/>
      <c r="T350" s="16"/>
      <c r="U350" s="16"/>
      <c r="V350" s="16"/>
      <c r="W350" s="16"/>
      <c r="X350" s="16"/>
      <c r="Y350" s="10"/>
      <c r="Z350" s="10"/>
    </row>
    <row r="351" spans="1:26" ht="15.75" customHeight="1">
      <c r="A351" s="10"/>
      <c r="B351" s="10"/>
      <c r="C351" s="10"/>
      <c r="D351" s="16"/>
      <c r="F351" s="9"/>
      <c r="G351" s="9"/>
      <c r="H351" s="16"/>
      <c r="I351" s="16"/>
      <c r="J351" s="16"/>
      <c r="K351" s="16"/>
      <c r="L351" s="16"/>
      <c r="M351" s="16"/>
      <c r="N351" s="16"/>
      <c r="P351" s="10"/>
      <c r="Q351" s="10"/>
      <c r="R351" s="16"/>
      <c r="S351" s="16"/>
      <c r="T351" s="16"/>
      <c r="U351" s="16"/>
      <c r="V351" s="16"/>
      <c r="W351" s="16"/>
      <c r="X351" s="16"/>
      <c r="Y351" s="10"/>
      <c r="Z351" s="10"/>
    </row>
    <row r="352" spans="1:26" ht="15.75" customHeight="1">
      <c r="A352" s="10"/>
      <c r="B352" s="10"/>
      <c r="C352" s="31" t="s">
        <v>75</v>
      </c>
      <c r="D352" s="32">
        <f>+D43+D76+D109+D138+D156+D186+D211+D236+D257+D279+D295+D315+D347</f>
        <v>-122018.32</v>
      </c>
      <c r="E352" s="9"/>
      <c r="F352" s="9"/>
      <c r="G352" s="9"/>
      <c r="H352" s="16">
        <f>+H43+H76+H109+H138+H156+H186+H211+H236+H257+H279+H295+H315+H347</f>
        <v>48214.889999999992</v>
      </c>
      <c r="I352" s="16"/>
      <c r="J352" s="16">
        <v>43477.76999999999</v>
      </c>
      <c r="K352" s="32"/>
      <c r="L352" s="16">
        <f>+L43+L76+L109+L138+L156+L186+L211+L236+L257+L279+L295+L315+L347</f>
        <v>-199.96000000001004</v>
      </c>
      <c r="M352" s="32"/>
      <c r="N352" s="32">
        <f>+N43+N76+N109+N138+N156+N186+N211+N236+N257+N279+N295+N315+N347</f>
        <v>41873.049999999988</v>
      </c>
      <c r="O352" s="32"/>
      <c r="P352" s="32">
        <f>+P43+P76+P109+P138+P156+P186+P211+P236+P257+P279+P295+P315+P347</f>
        <v>-13128.60999999999</v>
      </c>
      <c r="Q352" s="31"/>
      <c r="R352" s="32" t="e">
        <f>+R43+R76+R109+R138+R156+R186+R211+R236+R257+R279+R295+R315+R347</f>
        <v>#REF!</v>
      </c>
      <c r="S352" s="32"/>
      <c r="T352" s="32">
        <f>+T43+T76+T109+T138+T156+T186+T211+T236+T257+T279+T295+T315+T347</f>
        <v>-2574.5399999999754</v>
      </c>
      <c r="U352" s="32"/>
      <c r="V352" s="32">
        <f>+V43+V76+V109+V138+V156+V186+V211+V236+V257+V279+V295+V315+V347</f>
        <v>-18826.880000000016</v>
      </c>
      <c r="W352" s="32"/>
      <c r="X352" s="32">
        <f>+X43+X76+X109+X138+X156+X186+X211+X236+X257+X279+X295+X315+X347</f>
        <v>-14285</v>
      </c>
      <c r="Y352" s="32"/>
      <c r="Z352" s="10"/>
    </row>
    <row r="353" spans="1:26" ht="15.75" customHeight="1">
      <c r="A353" s="10"/>
      <c r="B353" s="10"/>
      <c r="C353" s="31" t="s">
        <v>76</v>
      </c>
      <c r="D353" s="32">
        <f>+Regnskab!D40</f>
        <v>-122018.31999999995</v>
      </c>
      <c r="E353" s="9"/>
      <c r="F353" s="9"/>
      <c r="G353" s="9"/>
      <c r="H353" s="16">
        <f>+Regnskab!F40</f>
        <v>48214.890000000014</v>
      </c>
      <c r="I353" s="16"/>
      <c r="J353" s="16">
        <v>43477.76999999996</v>
      </c>
      <c r="K353" s="32"/>
      <c r="L353" s="16">
        <f>+Regnskab!J40</f>
        <v>-200</v>
      </c>
      <c r="M353" s="32"/>
      <c r="N353" s="32">
        <v>41873.049999999988</v>
      </c>
      <c r="O353" s="9"/>
      <c r="P353" s="32">
        <f>+Regnskab!N40</f>
        <v>-13128.609999999928</v>
      </c>
      <c r="Q353" s="31"/>
      <c r="R353" s="32">
        <f>+Regnskab!P40</f>
        <v>75724.889999999898</v>
      </c>
      <c r="S353" s="32"/>
      <c r="T353" s="32">
        <f>+Regnskab!R40</f>
        <v>-2574.9699999999721</v>
      </c>
      <c r="U353" s="32"/>
      <c r="V353" s="32">
        <f>+Regnskab!T40</f>
        <v>-18826.880000000063</v>
      </c>
      <c r="W353" s="31"/>
      <c r="X353" s="32">
        <f>+Regnskab!V40</f>
        <v>-14285</v>
      </c>
      <c r="Y353" s="10"/>
      <c r="Z353" s="10"/>
    </row>
    <row r="354" spans="1:26" ht="15.75" customHeight="1">
      <c r="A354" s="10"/>
      <c r="B354" s="10"/>
      <c r="C354" s="31" t="s">
        <v>77</v>
      </c>
      <c r="D354" s="32">
        <f>+D352-D353</f>
        <v>0</v>
      </c>
      <c r="E354" s="9"/>
      <c r="F354" s="9"/>
      <c r="G354" s="9"/>
      <c r="H354" s="16">
        <f>+H352-H353</f>
        <v>0</v>
      </c>
      <c r="I354" s="16"/>
      <c r="J354" s="16">
        <v>0</v>
      </c>
      <c r="K354" s="32"/>
      <c r="L354" s="16">
        <f>+L352-L353</f>
        <v>3.9999999989959178E-2</v>
      </c>
      <c r="M354" s="32"/>
      <c r="N354" s="32">
        <v>0</v>
      </c>
      <c r="O354" s="9"/>
      <c r="P354" s="32">
        <f>+P352-P353</f>
        <v>-6.184563972055912E-11</v>
      </c>
      <c r="Q354" s="31"/>
      <c r="R354" s="32" t="e">
        <f>+R352-R353</f>
        <v>#REF!</v>
      </c>
      <c r="S354" s="32"/>
      <c r="T354" s="32">
        <f>+T352-T353</f>
        <v>0.42999999999665306</v>
      </c>
      <c r="U354" s="32"/>
      <c r="V354" s="32">
        <f>+V352-V353</f>
        <v>4.7293724492192268E-11</v>
      </c>
      <c r="W354" s="31"/>
      <c r="X354" s="32">
        <f>+X352-X353</f>
        <v>0</v>
      </c>
      <c r="Y354" s="10"/>
      <c r="Z354" s="10"/>
    </row>
    <row r="355" spans="1:26" ht="15.75" customHeight="1">
      <c r="A355" s="10"/>
      <c r="B355" s="10"/>
      <c r="C355" s="10"/>
      <c r="D355" s="16"/>
      <c r="F355" s="9"/>
      <c r="G355" s="9"/>
      <c r="H355" s="16"/>
      <c r="I355" s="16"/>
      <c r="J355" s="16"/>
      <c r="K355" s="16"/>
      <c r="L355" s="16"/>
      <c r="M355" s="16"/>
      <c r="N355" s="16"/>
      <c r="P355" s="10"/>
      <c r="Q355" s="10"/>
      <c r="R355" s="16"/>
      <c r="S355" s="16"/>
      <c r="T355" s="16"/>
      <c r="U355" s="16"/>
      <c r="V355" s="16"/>
      <c r="W355" s="16"/>
      <c r="X355" s="16"/>
      <c r="Y355" s="10"/>
      <c r="Z355" s="10"/>
    </row>
    <row r="356" spans="1:26" ht="15.75" customHeight="1">
      <c r="A356" s="10"/>
      <c r="B356" s="10"/>
      <c r="C356" s="10"/>
      <c r="D356" s="16"/>
      <c r="F356" s="9"/>
      <c r="G356" s="9"/>
      <c r="H356" s="16"/>
      <c r="I356" s="16"/>
      <c r="J356" s="16"/>
      <c r="K356" s="16"/>
      <c r="L356" s="16"/>
      <c r="M356" s="16"/>
      <c r="N356" s="16"/>
      <c r="P356" s="10"/>
      <c r="Q356" s="10"/>
      <c r="R356" s="16"/>
      <c r="S356" s="16"/>
      <c r="T356" s="16"/>
      <c r="U356" s="16"/>
      <c r="V356" s="16"/>
      <c r="W356" s="16"/>
      <c r="X356" s="16"/>
      <c r="Y356" s="10"/>
      <c r="Z356" s="10"/>
    </row>
    <row r="357" spans="1:26" ht="15.75" customHeight="1">
      <c r="A357" s="10"/>
      <c r="B357" s="10"/>
      <c r="C357" s="10"/>
      <c r="D357" s="16"/>
      <c r="F357" s="9"/>
      <c r="G357" s="9"/>
      <c r="H357" s="16"/>
      <c r="I357" s="16"/>
      <c r="J357" s="16"/>
      <c r="K357" s="16"/>
      <c r="L357" s="16"/>
      <c r="M357" s="16"/>
      <c r="N357" s="16"/>
      <c r="P357" s="10"/>
      <c r="Q357" s="10"/>
      <c r="R357" s="16"/>
      <c r="S357" s="16"/>
      <c r="T357" s="16"/>
      <c r="U357" s="16"/>
      <c r="V357" s="16"/>
      <c r="W357" s="16"/>
      <c r="X357" s="16"/>
      <c r="Y357" s="10"/>
      <c r="Z357" s="10"/>
    </row>
    <row r="358" spans="1:26" ht="15.75" customHeight="1">
      <c r="A358" s="10"/>
      <c r="B358" s="10"/>
      <c r="C358" s="10"/>
      <c r="D358" s="16"/>
      <c r="F358" s="9"/>
      <c r="G358" s="9"/>
      <c r="H358" s="16"/>
      <c r="I358" s="16"/>
      <c r="J358" s="16"/>
      <c r="K358" s="16"/>
      <c r="L358" s="16"/>
      <c r="M358" s="16"/>
      <c r="N358" s="16"/>
      <c r="P358" s="10"/>
      <c r="Q358" s="10"/>
      <c r="R358" s="16"/>
      <c r="S358" s="16"/>
      <c r="T358" s="16"/>
      <c r="U358" s="16"/>
      <c r="V358" s="16"/>
      <c r="W358" s="16"/>
      <c r="X358" s="16"/>
      <c r="Y358" s="10"/>
      <c r="Z358" s="10"/>
    </row>
    <row r="359" spans="1:26" ht="15.75" customHeight="1">
      <c r="A359" s="10"/>
      <c r="B359" s="10"/>
      <c r="C359" s="10"/>
      <c r="D359" s="16"/>
      <c r="F359" s="9"/>
      <c r="G359" s="9"/>
      <c r="H359" s="16"/>
      <c r="I359" s="16"/>
      <c r="J359" s="16"/>
      <c r="K359" s="16"/>
      <c r="L359" s="16"/>
      <c r="M359" s="16"/>
      <c r="N359" s="16"/>
      <c r="P359" s="10"/>
      <c r="Q359" s="10"/>
      <c r="R359" s="16"/>
      <c r="S359" s="16"/>
      <c r="T359" s="16"/>
      <c r="U359" s="16"/>
      <c r="V359" s="16"/>
      <c r="W359" s="16"/>
      <c r="X359" s="16"/>
      <c r="Y359" s="10"/>
      <c r="Z359" s="10"/>
    </row>
    <row r="360" spans="1:26" ht="15.75" customHeight="1">
      <c r="A360" s="10"/>
      <c r="B360" s="10"/>
      <c r="C360" s="10"/>
      <c r="D360" s="16"/>
      <c r="F360" s="9"/>
      <c r="G360" s="9"/>
      <c r="H360" s="16"/>
      <c r="I360" s="16"/>
      <c r="J360" s="16"/>
      <c r="K360" s="16"/>
      <c r="L360" s="16"/>
      <c r="M360" s="16"/>
      <c r="N360" s="16"/>
      <c r="P360" s="10"/>
      <c r="Q360" s="10"/>
      <c r="R360" s="16"/>
      <c r="S360" s="16"/>
      <c r="T360" s="16"/>
      <c r="U360" s="16"/>
      <c r="V360" s="16"/>
      <c r="W360" s="16"/>
      <c r="X360" s="16"/>
      <c r="Y360" s="10"/>
      <c r="Z360" s="10"/>
    </row>
    <row r="361" spans="1:26" ht="15.75" customHeight="1">
      <c r="A361" s="10"/>
      <c r="B361" s="10"/>
      <c r="C361" s="10"/>
      <c r="D361" s="16"/>
      <c r="F361" s="9"/>
      <c r="G361" s="9"/>
      <c r="H361" s="16"/>
      <c r="I361" s="16"/>
      <c r="J361" s="16"/>
      <c r="K361" s="16"/>
      <c r="L361" s="16"/>
      <c r="M361" s="16"/>
      <c r="N361" s="16"/>
      <c r="P361" s="10"/>
      <c r="Q361" s="10"/>
      <c r="R361" s="16"/>
      <c r="S361" s="16"/>
      <c r="T361" s="16"/>
      <c r="U361" s="16"/>
      <c r="V361" s="16"/>
      <c r="W361" s="16"/>
      <c r="X361" s="16"/>
      <c r="Y361" s="10"/>
      <c r="Z361" s="10"/>
    </row>
    <row r="362" spans="1:26" ht="15.75" customHeight="1">
      <c r="A362" s="10"/>
      <c r="B362" s="10"/>
      <c r="C362" s="10"/>
      <c r="D362" s="16"/>
      <c r="F362" s="9"/>
      <c r="G362" s="9"/>
      <c r="H362" s="16"/>
      <c r="I362" s="16"/>
      <c r="J362" s="16"/>
      <c r="K362" s="16"/>
      <c r="L362" s="16"/>
      <c r="M362" s="16"/>
      <c r="N362" s="16"/>
      <c r="P362" s="10"/>
      <c r="Q362" s="10"/>
      <c r="R362" s="16"/>
      <c r="S362" s="16"/>
      <c r="T362" s="16"/>
      <c r="U362" s="16"/>
      <c r="V362" s="16"/>
      <c r="W362" s="16"/>
      <c r="X362" s="16"/>
      <c r="Y362" s="10"/>
      <c r="Z362" s="10"/>
    </row>
    <row r="363" spans="1:26" ht="15.75" customHeight="1">
      <c r="A363" s="10"/>
      <c r="B363" s="10"/>
      <c r="C363" s="10"/>
      <c r="D363" s="16"/>
      <c r="F363" s="9"/>
      <c r="G363" s="9"/>
      <c r="H363" s="16"/>
      <c r="I363" s="16"/>
      <c r="J363" s="16"/>
      <c r="K363" s="16"/>
      <c r="L363" s="16"/>
      <c r="M363" s="16"/>
      <c r="N363" s="16"/>
      <c r="P363" s="10"/>
      <c r="Q363" s="10"/>
      <c r="R363" s="16"/>
      <c r="S363" s="16"/>
      <c r="T363" s="16"/>
      <c r="U363" s="16"/>
      <c r="V363" s="16"/>
      <c r="W363" s="16"/>
      <c r="X363" s="16"/>
      <c r="Y363" s="10"/>
      <c r="Z363" s="10"/>
    </row>
    <row r="364" spans="1:26" ht="15.75" customHeight="1">
      <c r="A364" s="10"/>
      <c r="B364" s="10"/>
      <c r="C364" s="10"/>
      <c r="D364" s="16"/>
      <c r="F364" s="9"/>
      <c r="G364" s="9"/>
      <c r="H364" s="16"/>
      <c r="I364" s="16"/>
      <c r="J364" s="16"/>
      <c r="K364" s="16"/>
      <c r="L364" s="16"/>
      <c r="M364" s="16"/>
      <c r="N364" s="16"/>
      <c r="P364" s="10"/>
      <c r="Q364" s="10"/>
      <c r="R364" s="16"/>
      <c r="S364" s="16"/>
      <c r="T364" s="16"/>
      <c r="U364" s="16"/>
      <c r="V364" s="16"/>
      <c r="W364" s="16"/>
      <c r="X364" s="16"/>
      <c r="Y364" s="10"/>
      <c r="Z364" s="10"/>
    </row>
    <row r="365" spans="1:26" ht="15.75" customHeight="1">
      <c r="A365" s="10"/>
      <c r="B365" s="10"/>
      <c r="C365" s="10"/>
      <c r="D365" s="16"/>
      <c r="F365" s="9"/>
      <c r="G365" s="9"/>
      <c r="H365" s="16"/>
      <c r="I365" s="16"/>
      <c r="J365" s="16"/>
      <c r="K365" s="16"/>
      <c r="L365" s="16"/>
      <c r="M365" s="16"/>
      <c r="N365" s="16"/>
      <c r="P365" s="10"/>
      <c r="Q365" s="10"/>
      <c r="R365" s="16"/>
      <c r="S365" s="16"/>
      <c r="T365" s="16"/>
      <c r="U365" s="16"/>
      <c r="V365" s="16"/>
      <c r="W365" s="16"/>
      <c r="X365" s="16"/>
      <c r="Y365" s="10"/>
      <c r="Z365" s="10"/>
    </row>
    <row r="366" spans="1:26" ht="15.75" customHeight="1">
      <c r="A366" s="10"/>
      <c r="B366" s="10"/>
      <c r="C366" s="10"/>
      <c r="D366" s="16"/>
      <c r="F366" s="9"/>
      <c r="G366" s="9"/>
      <c r="H366" s="16"/>
      <c r="I366" s="16"/>
      <c r="J366" s="16"/>
      <c r="K366" s="16"/>
      <c r="L366" s="16"/>
      <c r="M366" s="16"/>
      <c r="N366" s="16"/>
      <c r="P366" s="10"/>
      <c r="Q366" s="10"/>
      <c r="R366" s="16"/>
      <c r="S366" s="16"/>
      <c r="T366" s="16"/>
      <c r="U366" s="16"/>
      <c r="V366" s="16"/>
      <c r="W366" s="16"/>
      <c r="X366" s="16"/>
      <c r="Y366" s="10"/>
      <c r="Z366" s="10"/>
    </row>
    <row r="367" spans="1:26" ht="15.75" customHeight="1">
      <c r="A367" s="10"/>
      <c r="B367" s="10"/>
      <c r="C367" s="10"/>
      <c r="D367" s="16"/>
      <c r="F367" s="9"/>
      <c r="G367" s="9"/>
      <c r="H367" s="16"/>
      <c r="I367" s="16"/>
      <c r="J367" s="16"/>
      <c r="K367" s="16"/>
      <c r="L367" s="16"/>
      <c r="M367" s="16"/>
      <c r="N367" s="16"/>
      <c r="P367" s="10"/>
      <c r="Q367" s="10"/>
      <c r="R367" s="16"/>
      <c r="S367" s="16"/>
      <c r="T367" s="16"/>
      <c r="U367" s="16"/>
      <c r="V367" s="16"/>
      <c r="W367" s="16"/>
      <c r="X367" s="16"/>
      <c r="Y367" s="10"/>
      <c r="Z367" s="10"/>
    </row>
    <row r="368" spans="1:26" ht="15.75" customHeight="1">
      <c r="A368" s="10"/>
      <c r="B368" s="10"/>
      <c r="C368" s="10"/>
      <c r="D368" s="16"/>
      <c r="F368" s="9"/>
      <c r="G368" s="9"/>
      <c r="H368" s="16"/>
      <c r="I368" s="16"/>
      <c r="J368" s="16"/>
      <c r="K368" s="16"/>
      <c r="L368" s="16"/>
      <c r="M368" s="16"/>
      <c r="N368" s="16"/>
      <c r="P368" s="10"/>
      <c r="Q368" s="10"/>
      <c r="R368" s="16"/>
      <c r="S368" s="16"/>
      <c r="T368" s="16"/>
      <c r="U368" s="16"/>
      <c r="V368" s="16"/>
      <c r="W368" s="16"/>
      <c r="X368" s="16"/>
      <c r="Y368" s="10"/>
      <c r="Z368" s="10"/>
    </row>
    <row r="369" spans="1:26" ht="15.75" customHeight="1">
      <c r="A369" s="10"/>
      <c r="B369" s="10"/>
      <c r="C369" s="10"/>
      <c r="D369" s="16"/>
      <c r="F369" s="9"/>
      <c r="G369" s="9"/>
      <c r="H369" s="16"/>
      <c r="I369" s="16"/>
      <c r="J369" s="16"/>
      <c r="K369" s="16"/>
      <c r="L369" s="16"/>
      <c r="M369" s="16"/>
      <c r="N369" s="16"/>
      <c r="P369" s="10"/>
      <c r="Q369" s="10"/>
      <c r="R369" s="16"/>
      <c r="S369" s="16"/>
      <c r="T369" s="16"/>
      <c r="U369" s="16"/>
      <c r="V369" s="16"/>
      <c r="W369" s="16"/>
      <c r="X369" s="16"/>
      <c r="Y369" s="10"/>
      <c r="Z369" s="10"/>
    </row>
    <row r="370" spans="1:26" ht="15.75" customHeight="1">
      <c r="A370" s="10"/>
      <c r="B370" s="10"/>
      <c r="C370" s="10"/>
      <c r="D370" s="16"/>
      <c r="F370" s="9"/>
      <c r="G370" s="9"/>
      <c r="H370" s="16"/>
      <c r="I370" s="16"/>
      <c r="J370" s="16"/>
      <c r="K370" s="16"/>
      <c r="L370" s="16"/>
      <c r="M370" s="16"/>
      <c r="N370" s="16"/>
      <c r="P370" s="10"/>
      <c r="Q370" s="10"/>
      <c r="R370" s="16"/>
      <c r="S370" s="16"/>
      <c r="T370" s="16"/>
      <c r="U370" s="16"/>
      <c r="V370" s="16"/>
      <c r="W370" s="16"/>
      <c r="X370" s="16"/>
      <c r="Y370" s="10"/>
      <c r="Z370" s="10"/>
    </row>
    <row r="371" spans="1:26" ht="15.75" customHeight="1">
      <c r="A371" s="10"/>
      <c r="B371" s="10"/>
      <c r="C371" s="10"/>
      <c r="D371" s="16"/>
      <c r="F371" s="9"/>
      <c r="G371" s="9"/>
      <c r="H371" s="16"/>
      <c r="I371" s="16"/>
      <c r="J371" s="16"/>
      <c r="K371" s="16"/>
      <c r="L371" s="16"/>
      <c r="M371" s="16"/>
      <c r="N371" s="16"/>
      <c r="P371" s="10"/>
      <c r="Q371" s="10"/>
      <c r="R371" s="16"/>
      <c r="S371" s="16"/>
      <c r="T371" s="16"/>
      <c r="U371" s="16"/>
      <c r="V371" s="16"/>
      <c r="W371" s="16"/>
      <c r="X371" s="16"/>
      <c r="Y371" s="10"/>
      <c r="Z371" s="10"/>
    </row>
    <row r="372" spans="1:26" ht="15.75" customHeight="1">
      <c r="A372" s="10"/>
      <c r="B372" s="10"/>
      <c r="C372" s="10"/>
      <c r="D372" s="16"/>
      <c r="F372" s="9"/>
      <c r="G372" s="9"/>
      <c r="H372" s="16"/>
      <c r="I372" s="16"/>
      <c r="J372" s="16"/>
      <c r="K372" s="16"/>
      <c r="L372" s="16"/>
      <c r="M372" s="16"/>
      <c r="N372" s="16"/>
      <c r="P372" s="10"/>
      <c r="Q372" s="10"/>
      <c r="R372" s="16"/>
      <c r="S372" s="16"/>
      <c r="T372" s="16"/>
      <c r="U372" s="16"/>
      <c r="V372" s="16"/>
      <c r="W372" s="16"/>
      <c r="X372" s="16"/>
      <c r="Y372" s="10"/>
      <c r="Z372" s="10"/>
    </row>
    <row r="373" spans="1:26" ht="15.75" customHeight="1">
      <c r="A373" s="10"/>
      <c r="B373" s="10"/>
      <c r="C373" s="10"/>
      <c r="D373" s="16"/>
      <c r="F373" s="9"/>
      <c r="G373" s="9"/>
      <c r="H373" s="16"/>
      <c r="I373" s="16"/>
      <c r="J373" s="16"/>
      <c r="K373" s="16"/>
      <c r="L373" s="16"/>
      <c r="M373" s="16"/>
      <c r="N373" s="16"/>
      <c r="P373" s="10"/>
      <c r="Q373" s="10"/>
      <c r="R373" s="16"/>
      <c r="S373" s="16"/>
      <c r="T373" s="16"/>
      <c r="U373" s="16"/>
      <c r="V373" s="16"/>
      <c r="W373" s="16"/>
      <c r="X373" s="16"/>
      <c r="Y373" s="10"/>
      <c r="Z373" s="10"/>
    </row>
    <row r="374" spans="1:26" ht="15.75" customHeight="1">
      <c r="A374" s="10"/>
      <c r="B374" s="10"/>
      <c r="C374" s="10"/>
      <c r="D374" s="16"/>
      <c r="F374" s="9"/>
      <c r="G374" s="9"/>
      <c r="H374" s="16"/>
      <c r="I374" s="16"/>
      <c r="J374" s="16"/>
      <c r="K374" s="16"/>
      <c r="L374" s="16"/>
      <c r="M374" s="16"/>
      <c r="N374" s="16"/>
      <c r="P374" s="10"/>
      <c r="Q374" s="10"/>
      <c r="R374" s="16"/>
      <c r="S374" s="16"/>
      <c r="T374" s="16"/>
      <c r="U374" s="16"/>
      <c r="V374" s="16"/>
      <c r="W374" s="16"/>
      <c r="X374" s="16"/>
      <c r="Y374" s="10"/>
      <c r="Z374" s="10"/>
    </row>
    <row r="375" spans="1:26" ht="15.75" customHeight="1">
      <c r="A375" s="10"/>
      <c r="B375" s="10"/>
      <c r="C375" s="10"/>
      <c r="D375" s="16"/>
      <c r="F375" s="9"/>
      <c r="G375" s="9"/>
      <c r="H375" s="16"/>
      <c r="I375" s="16"/>
      <c r="J375" s="16"/>
      <c r="K375" s="16"/>
      <c r="L375" s="16"/>
      <c r="M375" s="16"/>
      <c r="N375" s="16"/>
      <c r="P375" s="10"/>
      <c r="Q375" s="10"/>
      <c r="R375" s="16"/>
      <c r="S375" s="16"/>
      <c r="T375" s="16"/>
      <c r="U375" s="16"/>
      <c r="V375" s="16"/>
      <c r="W375" s="16"/>
      <c r="X375" s="16"/>
      <c r="Y375" s="10"/>
      <c r="Z375" s="10"/>
    </row>
    <row r="376" spans="1:26" ht="15.75" customHeight="1">
      <c r="A376" s="10"/>
      <c r="B376" s="10"/>
      <c r="C376" s="10"/>
      <c r="D376" s="16"/>
      <c r="F376" s="9"/>
      <c r="G376" s="9"/>
      <c r="H376" s="16"/>
      <c r="I376" s="16"/>
      <c r="J376" s="16"/>
      <c r="K376" s="16"/>
      <c r="L376" s="16"/>
      <c r="M376" s="16"/>
      <c r="N376" s="16"/>
      <c r="P376" s="10"/>
      <c r="Q376" s="10"/>
      <c r="R376" s="16"/>
      <c r="S376" s="16"/>
      <c r="T376" s="16"/>
      <c r="U376" s="16"/>
      <c r="V376" s="16"/>
      <c r="W376" s="16"/>
      <c r="X376" s="16"/>
      <c r="Y376" s="10"/>
      <c r="Z376" s="10"/>
    </row>
    <row r="377" spans="1:26" ht="15.75" customHeight="1">
      <c r="A377" s="10"/>
      <c r="B377" s="10"/>
      <c r="C377" s="10"/>
      <c r="D377" s="16"/>
      <c r="F377" s="9"/>
      <c r="G377" s="9"/>
      <c r="H377" s="16"/>
      <c r="I377" s="16"/>
      <c r="J377" s="16"/>
      <c r="K377" s="16"/>
      <c r="L377" s="16"/>
      <c r="M377" s="16"/>
      <c r="N377" s="16"/>
      <c r="P377" s="10"/>
      <c r="Q377" s="10"/>
      <c r="R377" s="16"/>
      <c r="S377" s="16"/>
      <c r="T377" s="16"/>
      <c r="U377" s="16"/>
      <c r="V377" s="16"/>
      <c r="W377" s="16"/>
      <c r="X377" s="16"/>
      <c r="Y377" s="10"/>
      <c r="Z377" s="10"/>
    </row>
    <row r="378" spans="1:26" ht="15.75" customHeight="1">
      <c r="A378" s="10"/>
      <c r="B378" s="10"/>
      <c r="C378" s="10"/>
      <c r="D378" s="16"/>
      <c r="F378" s="9"/>
      <c r="G378" s="9"/>
      <c r="H378" s="16"/>
      <c r="I378" s="16"/>
      <c r="J378" s="16"/>
      <c r="K378" s="16"/>
      <c r="L378" s="16"/>
      <c r="M378" s="16"/>
      <c r="N378" s="16"/>
      <c r="P378" s="10"/>
      <c r="Q378" s="10"/>
      <c r="R378" s="16"/>
      <c r="S378" s="16"/>
      <c r="T378" s="16"/>
      <c r="U378" s="16"/>
      <c r="V378" s="16"/>
      <c r="W378" s="16"/>
      <c r="X378" s="16"/>
      <c r="Y378" s="10"/>
      <c r="Z378" s="10"/>
    </row>
    <row r="379" spans="1:26" ht="15.75" customHeight="1">
      <c r="A379" s="10"/>
      <c r="B379" s="10"/>
      <c r="C379" s="10"/>
      <c r="D379" s="16"/>
      <c r="F379" s="9"/>
      <c r="G379" s="9"/>
      <c r="H379" s="16"/>
      <c r="I379" s="16"/>
      <c r="J379" s="16"/>
      <c r="K379" s="16"/>
      <c r="L379" s="16"/>
      <c r="M379" s="16"/>
      <c r="N379" s="16"/>
      <c r="P379" s="10"/>
      <c r="Q379" s="10"/>
      <c r="R379" s="16"/>
      <c r="S379" s="16"/>
      <c r="T379" s="16"/>
      <c r="U379" s="16"/>
      <c r="V379" s="16"/>
      <c r="W379" s="16"/>
      <c r="X379" s="16"/>
      <c r="Y379" s="10"/>
      <c r="Z379" s="10"/>
    </row>
    <row r="380" spans="1:26" ht="15.75" customHeight="1">
      <c r="A380" s="10"/>
      <c r="B380" s="10"/>
      <c r="C380" s="10"/>
      <c r="D380" s="16"/>
      <c r="F380" s="9"/>
      <c r="G380" s="9"/>
      <c r="H380" s="16"/>
      <c r="I380" s="16"/>
      <c r="J380" s="16"/>
      <c r="K380" s="16"/>
      <c r="L380" s="16"/>
      <c r="M380" s="16"/>
      <c r="N380" s="16"/>
      <c r="P380" s="10"/>
      <c r="Q380" s="10"/>
      <c r="R380" s="16"/>
      <c r="S380" s="16"/>
      <c r="T380" s="16"/>
      <c r="U380" s="16"/>
      <c r="V380" s="16"/>
      <c r="W380" s="16"/>
      <c r="X380" s="16"/>
      <c r="Y380" s="10"/>
      <c r="Z380" s="10"/>
    </row>
    <row r="381" spans="1:26" ht="15.75" customHeight="1">
      <c r="A381" s="10"/>
      <c r="B381" s="10"/>
      <c r="C381" s="10"/>
      <c r="D381" s="16"/>
      <c r="F381" s="9"/>
      <c r="G381" s="9"/>
      <c r="H381" s="16"/>
      <c r="I381" s="16"/>
      <c r="J381" s="16"/>
      <c r="K381" s="16"/>
      <c r="L381" s="16"/>
      <c r="M381" s="16"/>
      <c r="N381" s="16"/>
      <c r="P381" s="10"/>
      <c r="Q381" s="10"/>
      <c r="R381" s="16"/>
      <c r="S381" s="16"/>
      <c r="T381" s="16"/>
      <c r="U381" s="16"/>
      <c r="V381" s="16"/>
      <c r="W381" s="16"/>
      <c r="X381" s="16"/>
      <c r="Y381" s="10"/>
      <c r="Z381" s="10"/>
    </row>
    <row r="382" spans="1:26" ht="15.75" customHeight="1">
      <c r="A382" s="10"/>
      <c r="B382" s="10"/>
      <c r="C382" s="10"/>
      <c r="D382" s="16"/>
      <c r="F382" s="9"/>
      <c r="G382" s="9"/>
      <c r="H382" s="16"/>
      <c r="I382" s="16"/>
      <c r="J382" s="16"/>
      <c r="K382" s="16"/>
      <c r="L382" s="16"/>
      <c r="M382" s="16"/>
      <c r="N382" s="16"/>
      <c r="P382" s="10"/>
      <c r="Q382" s="10"/>
      <c r="R382" s="16"/>
      <c r="S382" s="16"/>
      <c r="T382" s="16"/>
      <c r="U382" s="16"/>
      <c r="V382" s="16"/>
      <c r="W382" s="16"/>
      <c r="X382" s="16"/>
      <c r="Y382" s="10"/>
      <c r="Z382" s="10"/>
    </row>
    <row r="383" spans="1:26" ht="15.75" customHeight="1">
      <c r="A383" s="10"/>
      <c r="B383" s="10"/>
      <c r="C383" s="10"/>
      <c r="D383" s="16"/>
      <c r="F383" s="9"/>
      <c r="G383" s="9"/>
      <c r="H383" s="16"/>
      <c r="I383" s="16"/>
      <c r="J383" s="16"/>
      <c r="K383" s="16"/>
      <c r="L383" s="16"/>
      <c r="M383" s="16"/>
      <c r="N383" s="16"/>
      <c r="P383" s="10"/>
      <c r="Q383" s="10"/>
      <c r="R383" s="16"/>
      <c r="S383" s="16"/>
      <c r="T383" s="16"/>
      <c r="U383" s="16"/>
      <c r="V383" s="16"/>
      <c r="W383" s="16"/>
      <c r="X383" s="16"/>
      <c r="Y383" s="10"/>
      <c r="Z383" s="10"/>
    </row>
    <row r="384" spans="1:26" ht="15.75" customHeight="1">
      <c r="A384" s="10"/>
      <c r="B384" s="10"/>
      <c r="C384" s="10"/>
      <c r="D384" s="16"/>
      <c r="F384" s="9"/>
      <c r="G384" s="9"/>
      <c r="H384" s="16"/>
      <c r="I384" s="16"/>
      <c r="J384" s="16"/>
      <c r="K384" s="16"/>
      <c r="L384" s="16"/>
      <c r="M384" s="16"/>
      <c r="N384" s="16"/>
      <c r="P384" s="10"/>
      <c r="Q384" s="10"/>
      <c r="R384" s="16"/>
      <c r="S384" s="16"/>
      <c r="T384" s="16"/>
      <c r="U384" s="16"/>
      <c r="V384" s="16"/>
      <c r="W384" s="16"/>
      <c r="X384" s="16"/>
      <c r="Y384" s="10"/>
      <c r="Z384" s="10"/>
    </row>
    <row r="385" spans="1:26" ht="15.75" customHeight="1">
      <c r="A385" s="10"/>
      <c r="B385" s="10"/>
      <c r="C385" s="10"/>
      <c r="D385" s="16"/>
      <c r="F385" s="9"/>
      <c r="G385" s="9"/>
      <c r="H385" s="16"/>
      <c r="I385" s="16"/>
      <c r="J385" s="16"/>
      <c r="K385" s="16"/>
      <c r="L385" s="16"/>
      <c r="M385" s="16"/>
      <c r="N385" s="16"/>
      <c r="P385" s="10"/>
      <c r="Q385" s="10"/>
      <c r="R385" s="16"/>
      <c r="S385" s="16"/>
      <c r="T385" s="16"/>
      <c r="U385" s="16"/>
      <c r="V385" s="16"/>
      <c r="W385" s="16"/>
      <c r="X385" s="16"/>
      <c r="Y385" s="10"/>
      <c r="Z385" s="10"/>
    </row>
    <row r="386" spans="1:26" ht="15.75" customHeight="1">
      <c r="A386" s="10"/>
      <c r="B386" s="10"/>
      <c r="C386" s="10"/>
      <c r="D386" s="16"/>
      <c r="F386" s="9"/>
      <c r="G386" s="9"/>
      <c r="H386" s="16"/>
      <c r="I386" s="16"/>
      <c r="J386" s="16"/>
      <c r="K386" s="16"/>
      <c r="L386" s="16"/>
      <c r="M386" s="16"/>
      <c r="N386" s="16"/>
      <c r="P386" s="10"/>
      <c r="Q386" s="10"/>
      <c r="R386" s="16"/>
      <c r="S386" s="16"/>
      <c r="T386" s="16"/>
      <c r="U386" s="16"/>
      <c r="V386" s="16"/>
      <c r="W386" s="16"/>
      <c r="X386" s="16"/>
      <c r="Y386" s="10"/>
      <c r="Z386" s="10"/>
    </row>
    <row r="387" spans="1:26" ht="15.75" customHeight="1">
      <c r="A387" s="10"/>
      <c r="B387" s="10"/>
      <c r="C387" s="10"/>
      <c r="D387" s="16"/>
      <c r="F387" s="9"/>
      <c r="G387" s="9"/>
      <c r="H387" s="16"/>
      <c r="I387" s="16"/>
      <c r="J387" s="16"/>
      <c r="K387" s="16"/>
      <c r="L387" s="16"/>
      <c r="M387" s="16"/>
      <c r="N387" s="16"/>
      <c r="P387" s="10"/>
      <c r="Q387" s="10"/>
      <c r="R387" s="16"/>
      <c r="S387" s="16"/>
      <c r="T387" s="16"/>
      <c r="U387" s="16"/>
      <c r="V387" s="16"/>
      <c r="W387" s="16"/>
      <c r="X387" s="16"/>
      <c r="Y387" s="10"/>
      <c r="Z387" s="10"/>
    </row>
    <row r="388" spans="1:26" ht="15.75" customHeight="1">
      <c r="A388" s="10"/>
      <c r="B388" s="10"/>
      <c r="C388" s="10"/>
      <c r="D388" s="16"/>
      <c r="F388" s="9"/>
      <c r="G388" s="9"/>
      <c r="H388" s="16"/>
      <c r="I388" s="16"/>
      <c r="J388" s="16"/>
      <c r="K388" s="16"/>
      <c r="L388" s="16"/>
      <c r="M388" s="16"/>
      <c r="N388" s="16"/>
      <c r="P388" s="10"/>
      <c r="Q388" s="10"/>
      <c r="R388" s="16"/>
      <c r="S388" s="16"/>
      <c r="T388" s="16"/>
      <c r="U388" s="16"/>
      <c r="V388" s="16"/>
      <c r="W388" s="16"/>
      <c r="X388" s="16"/>
      <c r="Y388" s="10"/>
      <c r="Z388" s="10"/>
    </row>
    <row r="389" spans="1:26" ht="15.75" customHeight="1">
      <c r="A389" s="10"/>
      <c r="B389" s="10"/>
      <c r="C389" s="10"/>
      <c r="D389" s="16"/>
      <c r="F389" s="9"/>
      <c r="G389" s="9"/>
      <c r="H389" s="16"/>
      <c r="I389" s="16"/>
      <c r="J389" s="16"/>
      <c r="K389" s="16"/>
      <c r="L389" s="16"/>
      <c r="M389" s="16"/>
      <c r="N389" s="16"/>
      <c r="P389" s="10"/>
      <c r="Q389" s="10"/>
      <c r="R389" s="16"/>
      <c r="S389" s="16"/>
      <c r="T389" s="16"/>
      <c r="U389" s="16"/>
      <c r="V389" s="16"/>
      <c r="W389" s="16"/>
      <c r="X389" s="16"/>
      <c r="Y389" s="10"/>
      <c r="Z389" s="10"/>
    </row>
    <row r="390" spans="1:26" ht="15.75" customHeight="1">
      <c r="A390" s="10"/>
      <c r="B390" s="10"/>
      <c r="C390" s="10"/>
      <c r="D390" s="16"/>
      <c r="F390" s="9"/>
      <c r="G390" s="9"/>
      <c r="H390" s="16"/>
      <c r="I390" s="16"/>
      <c r="J390" s="16"/>
      <c r="K390" s="16"/>
      <c r="L390" s="16"/>
      <c r="M390" s="16"/>
      <c r="N390" s="16"/>
      <c r="P390" s="10"/>
      <c r="Q390" s="10"/>
      <c r="R390" s="16"/>
      <c r="S390" s="16"/>
      <c r="T390" s="16"/>
      <c r="U390" s="16"/>
      <c r="V390" s="16"/>
      <c r="W390" s="16"/>
      <c r="X390" s="16"/>
      <c r="Y390" s="10"/>
      <c r="Z390" s="10"/>
    </row>
    <row r="391" spans="1:26" ht="15.75" customHeight="1">
      <c r="A391" s="10"/>
      <c r="B391" s="10"/>
      <c r="C391" s="10"/>
      <c r="D391" s="16"/>
      <c r="F391" s="9"/>
      <c r="G391" s="9"/>
      <c r="H391" s="16"/>
      <c r="I391" s="16"/>
      <c r="J391" s="16"/>
      <c r="K391" s="16"/>
      <c r="L391" s="16"/>
      <c r="M391" s="16"/>
      <c r="N391" s="16"/>
      <c r="P391" s="10"/>
      <c r="Q391" s="10"/>
      <c r="R391" s="16"/>
      <c r="S391" s="16"/>
      <c r="T391" s="16"/>
      <c r="U391" s="16"/>
      <c r="V391" s="16"/>
      <c r="W391" s="16"/>
      <c r="X391" s="16"/>
      <c r="Y391" s="10"/>
      <c r="Z391" s="10"/>
    </row>
    <row r="392" spans="1:26" ht="15.75" customHeight="1">
      <c r="A392" s="10"/>
      <c r="B392" s="10"/>
      <c r="C392" s="10"/>
      <c r="D392" s="16"/>
      <c r="F392" s="9"/>
      <c r="G392" s="9"/>
      <c r="H392" s="16"/>
      <c r="I392" s="16"/>
      <c r="J392" s="16"/>
      <c r="K392" s="16"/>
      <c r="L392" s="16"/>
      <c r="M392" s="16"/>
      <c r="N392" s="16"/>
      <c r="P392" s="10"/>
      <c r="Q392" s="10"/>
      <c r="R392" s="16"/>
      <c r="S392" s="16"/>
      <c r="T392" s="16"/>
      <c r="U392" s="16"/>
      <c r="V392" s="16"/>
      <c r="W392" s="16"/>
      <c r="X392" s="16"/>
      <c r="Y392" s="10"/>
      <c r="Z392" s="10"/>
    </row>
    <row r="393" spans="1:26" ht="15.75" customHeight="1">
      <c r="A393" s="10"/>
      <c r="B393" s="10"/>
      <c r="C393" s="10"/>
      <c r="D393" s="16"/>
      <c r="F393" s="9"/>
      <c r="G393" s="9"/>
      <c r="H393" s="16"/>
      <c r="I393" s="16"/>
      <c r="J393" s="16"/>
      <c r="K393" s="16"/>
      <c r="L393" s="16"/>
      <c r="M393" s="16"/>
      <c r="N393" s="16"/>
      <c r="P393" s="10"/>
      <c r="Q393" s="10"/>
      <c r="R393" s="16"/>
      <c r="S393" s="16"/>
      <c r="T393" s="16"/>
      <c r="U393" s="16"/>
      <c r="V393" s="16"/>
      <c r="W393" s="16"/>
      <c r="X393" s="16"/>
      <c r="Y393" s="10"/>
      <c r="Z393" s="10"/>
    </row>
    <row r="394" spans="1:26" ht="15.75" customHeight="1">
      <c r="A394" s="10"/>
      <c r="B394" s="10"/>
      <c r="C394" s="10"/>
      <c r="D394" s="16"/>
      <c r="F394" s="9"/>
      <c r="G394" s="9"/>
      <c r="H394" s="16"/>
      <c r="I394" s="16"/>
      <c r="J394" s="16"/>
      <c r="K394" s="16"/>
      <c r="L394" s="16"/>
      <c r="M394" s="16"/>
      <c r="N394" s="16"/>
      <c r="P394" s="10"/>
      <c r="Q394" s="10"/>
      <c r="R394" s="16"/>
      <c r="S394" s="16"/>
      <c r="T394" s="16"/>
      <c r="U394" s="16"/>
      <c r="V394" s="16"/>
      <c r="W394" s="16"/>
      <c r="X394" s="16"/>
      <c r="Y394" s="10"/>
      <c r="Z394" s="10"/>
    </row>
    <row r="395" spans="1:26" ht="15.75" customHeight="1">
      <c r="A395" s="10"/>
      <c r="B395" s="10"/>
      <c r="C395" s="10"/>
      <c r="D395" s="16"/>
      <c r="F395" s="9"/>
      <c r="G395" s="9"/>
      <c r="H395" s="16"/>
      <c r="I395" s="16"/>
      <c r="J395" s="16"/>
      <c r="K395" s="16"/>
      <c r="L395" s="16"/>
      <c r="M395" s="16"/>
      <c r="N395" s="16"/>
      <c r="P395" s="10"/>
      <c r="Q395" s="10"/>
      <c r="R395" s="16"/>
      <c r="S395" s="16"/>
      <c r="T395" s="16"/>
      <c r="U395" s="16"/>
      <c r="V395" s="16"/>
      <c r="W395" s="16"/>
      <c r="X395" s="16"/>
      <c r="Y395" s="10"/>
      <c r="Z395" s="10"/>
    </row>
    <row r="396" spans="1:26" ht="15.75" customHeight="1">
      <c r="A396" s="10"/>
      <c r="B396" s="10"/>
      <c r="C396" s="10"/>
      <c r="D396" s="16"/>
      <c r="F396" s="9"/>
      <c r="G396" s="9"/>
      <c r="H396" s="16"/>
      <c r="I396" s="16"/>
      <c r="J396" s="16"/>
      <c r="K396" s="16"/>
      <c r="L396" s="16"/>
      <c r="M396" s="16"/>
      <c r="N396" s="16"/>
      <c r="P396" s="10"/>
      <c r="Q396" s="10"/>
      <c r="R396" s="16"/>
      <c r="S396" s="16"/>
      <c r="T396" s="16"/>
      <c r="U396" s="16"/>
      <c r="V396" s="16"/>
      <c r="W396" s="16"/>
      <c r="X396" s="16"/>
      <c r="Y396" s="10"/>
      <c r="Z396" s="10"/>
    </row>
    <row r="397" spans="1:26" ht="15.75" customHeight="1">
      <c r="A397" s="10"/>
      <c r="B397" s="10"/>
      <c r="C397" s="10"/>
      <c r="D397" s="16"/>
      <c r="F397" s="9"/>
      <c r="G397" s="9"/>
      <c r="H397" s="16"/>
      <c r="I397" s="16"/>
      <c r="J397" s="16"/>
      <c r="K397" s="16"/>
      <c r="L397" s="16"/>
      <c r="M397" s="16"/>
      <c r="N397" s="16"/>
      <c r="P397" s="10"/>
      <c r="Q397" s="10"/>
      <c r="R397" s="16"/>
      <c r="S397" s="16"/>
      <c r="T397" s="16"/>
      <c r="U397" s="16"/>
      <c r="V397" s="16"/>
      <c r="W397" s="16"/>
      <c r="X397" s="16"/>
      <c r="Y397" s="10"/>
      <c r="Z397" s="10"/>
    </row>
    <row r="398" spans="1:26" ht="15.75" customHeight="1">
      <c r="A398" s="10"/>
      <c r="B398" s="10"/>
      <c r="C398" s="10"/>
      <c r="D398" s="16"/>
      <c r="F398" s="9"/>
      <c r="G398" s="9"/>
      <c r="H398" s="16"/>
      <c r="I398" s="16"/>
      <c r="J398" s="16"/>
      <c r="K398" s="16"/>
      <c r="L398" s="16"/>
      <c r="M398" s="16"/>
      <c r="N398" s="16"/>
      <c r="P398" s="10"/>
      <c r="Q398" s="10"/>
      <c r="R398" s="16"/>
      <c r="S398" s="16"/>
      <c r="T398" s="16"/>
      <c r="U398" s="16"/>
      <c r="V398" s="16"/>
      <c r="W398" s="16"/>
      <c r="X398" s="16"/>
      <c r="Y398" s="10"/>
      <c r="Z398" s="10"/>
    </row>
    <row r="399" spans="1:26" ht="15.75" customHeight="1">
      <c r="A399" s="10"/>
      <c r="B399" s="10"/>
      <c r="C399" s="10"/>
      <c r="D399" s="16"/>
      <c r="F399" s="9"/>
      <c r="G399" s="9"/>
      <c r="H399" s="16"/>
      <c r="I399" s="16"/>
      <c r="J399" s="16"/>
      <c r="K399" s="16"/>
      <c r="L399" s="16"/>
      <c r="M399" s="16"/>
      <c r="N399" s="16"/>
      <c r="P399" s="10"/>
      <c r="Q399" s="10"/>
      <c r="R399" s="16"/>
      <c r="S399" s="16"/>
      <c r="T399" s="16"/>
      <c r="U399" s="16"/>
      <c r="V399" s="16"/>
      <c r="W399" s="16"/>
      <c r="X399" s="16"/>
      <c r="Y399" s="10"/>
      <c r="Z399" s="10"/>
    </row>
    <row r="400" spans="1:26" ht="15.75" customHeight="1">
      <c r="A400" s="10"/>
      <c r="B400" s="10"/>
      <c r="C400" s="10"/>
      <c r="D400" s="16"/>
      <c r="F400" s="9"/>
      <c r="G400" s="9"/>
      <c r="H400" s="16"/>
      <c r="I400" s="16"/>
      <c r="J400" s="16"/>
      <c r="K400" s="16"/>
      <c r="L400" s="16"/>
      <c r="M400" s="16"/>
      <c r="N400" s="16"/>
      <c r="P400" s="10"/>
      <c r="Q400" s="10"/>
      <c r="R400" s="16"/>
      <c r="S400" s="16"/>
      <c r="T400" s="16"/>
      <c r="U400" s="16"/>
      <c r="V400" s="16"/>
      <c r="W400" s="16"/>
      <c r="X400" s="16"/>
      <c r="Y400" s="10"/>
      <c r="Z400" s="10"/>
    </row>
    <row r="401" spans="1:26" ht="15.75" customHeight="1">
      <c r="A401" s="10"/>
      <c r="B401" s="10"/>
      <c r="C401" s="10"/>
      <c r="D401" s="16"/>
      <c r="F401" s="9"/>
      <c r="G401" s="9"/>
      <c r="H401" s="16"/>
      <c r="I401" s="16"/>
      <c r="J401" s="16"/>
      <c r="K401" s="16"/>
      <c r="L401" s="16"/>
      <c r="M401" s="16"/>
      <c r="N401" s="16"/>
      <c r="P401" s="10"/>
      <c r="Q401" s="10"/>
      <c r="R401" s="16"/>
      <c r="S401" s="16"/>
      <c r="T401" s="16"/>
      <c r="U401" s="16"/>
      <c r="V401" s="16"/>
      <c r="W401" s="16"/>
      <c r="X401" s="16"/>
      <c r="Y401" s="10"/>
      <c r="Z401" s="10"/>
    </row>
    <row r="402" spans="1:26" ht="15.75" customHeight="1">
      <c r="A402" s="10"/>
      <c r="B402" s="10"/>
      <c r="C402" s="10"/>
      <c r="D402" s="16"/>
      <c r="F402" s="9"/>
      <c r="G402" s="9"/>
      <c r="H402" s="16"/>
      <c r="I402" s="16"/>
      <c r="J402" s="16"/>
      <c r="K402" s="16"/>
      <c r="L402" s="16"/>
      <c r="M402" s="16"/>
      <c r="N402" s="16"/>
      <c r="P402" s="10"/>
      <c r="Q402" s="10"/>
      <c r="R402" s="16"/>
      <c r="S402" s="16"/>
      <c r="T402" s="16"/>
      <c r="U402" s="16"/>
      <c r="V402" s="16"/>
      <c r="W402" s="16"/>
      <c r="X402" s="16"/>
      <c r="Y402" s="10"/>
      <c r="Z402" s="10"/>
    </row>
    <row r="403" spans="1:26" ht="15.75" customHeight="1">
      <c r="A403" s="10"/>
      <c r="B403" s="10"/>
      <c r="C403" s="10"/>
      <c r="D403" s="16"/>
      <c r="F403" s="9"/>
      <c r="G403" s="9"/>
      <c r="H403" s="16"/>
      <c r="I403" s="16"/>
      <c r="J403" s="16"/>
      <c r="K403" s="16"/>
      <c r="L403" s="16"/>
      <c r="M403" s="16"/>
      <c r="N403" s="16"/>
      <c r="P403" s="10"/>
      <c r="Q403" s="10"/>
      <c r="R403" s="16"/>
      <c r="S403" s="16"/>
      <c r="T403" s="16"/>
      <c r="U403" s="16"/>
      <c r="V403" s="16"/>
      <c r="W403" s="16"/>
      <c r="X403" s="16"/>
      <c r="Y403" s="10"/>
      <c r="Z403" s="10"/>
    </row>
    <row r="404" spans="1:26" ht="15.75" customHeight="1">
      <c r="A404" s="10"/>
      <c r="B404" s="10"/>
      <c r="C404" s="10"/>
      <c r="D404" s="16"/>
      <c r="F404" s="9"/>
      <c r="G404" s="9"/>
      <c r="H404" s="16"/>
      <c r="I404" s="16"/>
      <c r="J404" s="16"/>
      <c r="K404" s="16"/>
      <c r="L404" s="16"/>
      <c r="M404" s="16"/>
      <c r="N404" s="16"/>
      <c r="P404" s="10"/>
      <c r="Q404" s="10"/>
      <c r="R404" s="16"/>
      <c r="S404" s="16"/>
      <c r="T404" s="16"/>
      <c r="U404" s="16"/>
      <c r="V404" s="16"/>
      <c r="W404" s="16"/>
      <c r="X404" s="16"/>
      <c r="Y404" s="10"/>
      <c r="Z404" s="10"/>
    </row>
    <row r="405" spans="1:26" ht="15.75" customHeight="1">
      <c r="A405" s="10"/>
      <c r="B405" s="10"/>
      <c r="C405" s="10"/>
      <c r="D405" s="16"/>
      <c r="F405" s="9"/>
      <c r="G405" s="9"/>
      <c r="H405" s="16"/>
      <c r="I405" s="16"/>
      <c r="J405" s="16"/>
      <c r="K405" s="16"/>
      <c r="L405" s="16"/>
      <c r="M405" s="16"/>
      <c r="N405" s="16"/>
      <c r="P405" s="10"/>
      <c r="Q405" s="10"/>
      <c r="R405" s="16"/>
      <c r="S405" s="16"/>
      <c r="T405" s="16"/>
      <c r="U405" s="16"/>
      <c r="V405" s="16"/>
      <c r="W405" s="16"/>
      <c r="X405" s="16"/>
      <c r="Y405" s="10"/>
      <c r="Z405" s="10"/>
    </row>
    <row r="406" spans="1:26" ht="15.75" customHeight="1">
      <c r="A406" s="10"/>
      <c r="B406" s="10"/>
      <c r="C406" s="10"/>
      <c r="D406" s="16"/>
      <c r="F406" s="9"/>
      <c r="G406" s="9"/>
      <c r="H406" s="16"/>
      <c r="I406" s="16"/>
      <c r="J406" s="16"/>
      <c r="K406" s="16"/>
      <c r="L406" s="16"/>
      <c r="M406" s="16"/>
      <c r="N406" s="16"/>
      <c r="P406" s="10"/>
      <c r="Q406" s="10"/>
      <c r="R406" s="16"/>
      <c r="S406" s="16"/>
      <c r="T406" s="16"/>
      <c r="U406" s="16"/>
      <c r="V406" s="16"/>
      <c r="W406" s="16"/>
      <c r="X406" s="16"/>
      <c r="Y406" s="10"/>
      <c r="Z406" s="10"/>
    </row>
    <row r="407" spans="1:26" ht="15.75" customHeight="1">
      <c r="A407" s="10"/>
      <c r="B407" s="10"/>
      <c r="C407" s="10"/>
      <c r="D407" s="16"/>
      <c r="F407" s="9"/>
      <c r="G407" s="9"/>
      <c r="H407" s="16"/>
      <c r="I407" s="16"/>
      <c r="J407" s="16"/>
      <c r="K407" s="16"/>
      <c r="L407" s="16"/>
      <c r="M407" s="16"/>
      <c r="N407" s="16"/>
      <c r="P407" s="10"/>
      <c r="Q407" s="10"/>
      <c r="R407" s="16"/>
      <c r="S407" s="16"/>
      <c r="T407" s="16"/>
      <c r="U407" s="16"/>
      <c r="V407" s="16"/>
      <c r="W407" s="16"/>
      <c r="X407" s="16"/>
      <c r="Y407" s="10"/>
      <c r="Z407" s="10"/>
    </row>
    <row r="408" spans="1:26" ht="15.75" customHeight="1">
      <c r="A408" s="10"/>
      <c r="B408" s="10"/>
      <c r="C408" s="10"/>
      <c r="D408" s="16"/>
      <c r="F408" s="9"/>
      <c r="G408" s="9"/>
      <c r="H408" s="16"/>
      <c r="I408" s="16"/>
      <c r="J408" s="16"/>
      <c r="K408" s="16"/>
      <c r="L408" s="16"/>
      <c r="M408" s="16"/>
      <c r="N408" s="16"/>
      <c r="P408" s="10"/>
      <c r="Q408" s="10"/>
      <c r="R408" s="16"/>
      <c r="S408" s="16"/>
      <c r="T408" s="16"/>
      <c r="U408" s="16"/>
      <c r="V408" s="16"/>
      <c r="W408" s="16"/>
      <c r="X408" s="16"/>
      <c r="Y408" s="10"/>
      <c r="Z408" s="10"/>
    </row>
    <row r="409" spans="1:26" ht="15.75" customHeight="1">
      <c r="A409" s="10"/>
      <c r="B409" s="10"/>
      <c r="C409" s="10"/>
      <c r="D409" s="16"/>
      <c r="F409" s="9"/>
      <c r="G409" s="9"/>
      <c r="H409" s="16"/>
      <c r="I409" s="16"/>
      <c r="J409" s="16"/>
      <c r="K409" s="16"/>
      <c r="L409" s="16"/>
      <c r="M409" s="16"/>
      <c r="N409" s="16"/>
      <c r="P409" s="10"/>
      <c r="Q409" s="10"/>
      <c r="R409" s="16"/>
      <c r="S409" s="16"/>
      <c r="T409" s="16"/>
      <c r="U409" s="16"/>
      <c r="V409" s="16"/>
      <c r="W409" s="16"/>
      <c r="X409" s="16"/>
      <c r="Y409" s="10"/>
      <c r="Z409" s="10"/>
    </row>
    <row r="410" spans="1:26" ht="15.75" customHeight="1">
      <c r="A410" s="10"/>
      <c r="B410" s="10"/>
      <c r="C410" s="10"/>
      <c r="D410" s="16"/>
      <c r="F410" s="9"/>
      <c r="G410" s="9"/>
      <c r="H410" s="16"/>
      <c r="I410" s="16"/>
      <c r="J410" s="16"/>
      <c r="K410" s="16"/>
      <c r="L410" s="16"/>
      <c r="M410" s="16"/>
      <c r="N410" s="16"/>
      <c r="P410" s="10"/>
      <c r="Q410" s="10"/>
      <c r="R410" s="16"/>
      <c r="S410" s="16"/>
      <c r="T410" s="16"/>
      <c r="U410" s="16"/>
      <c r="V410" s="16"/>
      <c r="W410" s="16"/>
      <c r="X410" s="16"/>
      <c r="Y410" s="10"/>
      <c r="Z410" s="10"/>
    </row>
    <row r="411" spans="1:26" ht="15.75" customHeight="1">
      <c r="A411" s="10"/>
      <c r="B411" s="10"/>
      <c r="C411" s="10"/>
      <c r="D411" s="16"/>
      <c r="F411" s="9"/>
      <c r="G411" s="9"/>
      <c r="H411" s="16"/>
      <c r="I411" s="16"/>
      <c r="J411" s="16"/>
      <c r="K411" s="16"/>
      <c r="L411" s="16"/>
      <c r="M411" s="16"/>
      <c r="N411" s="16"/>
      <c r="P411" s="10"/>
      <c r="Q411" s="10"/>
      <c r="R411" s="16"/>
      <c r="S411" s="16"/>
      <c r="T411" s="16"/>
      <c r="U411" s="16"/>
      <c r="V411" s="16"/>
      <c r="W411" s="16"/>
      <c r="X411" s="16"/>
      <c r="Y411" s="10"/>
      <c r="Z411" s="10"/>
    </row>
    <row r="412" spans="1:26" ht="15.75" customHeight="1">
      <c r="A412" s="10"/>
      <c r="B412" s="10"/>
      <c r="C412" s="10"/>
      <c r="D412" s="16"/>
      <c r="F412" s="9"/>
      <c r="G412" s="9"/>
      <c r="H412" s="16"/>
      <c r="I412" s="16"/>
      <c r="J412" s="16"/>
      <c r="K412" s="16"/>
      <c r="L412" s="16"/>
      <c r="M412" s="16"/>
      <c r="N412" s="16"/>
      <c r="P412" s="10"/>
      <c r="Q412" s="10"/>
      <c r="R412" s="16"/>
      <c r="S412" s="16"/>
      <c r="T412" s="16"/>
      <c r="U412" s="16"/>
      <c r="V412" s="16"/>
      <c r="W412" s="16"/>
      <c r="X412" s="16"/>
      <c r="Y412" s="10"/>
      <c r="Z412" s="10"/>
    </row>
    <row r="413" spans="1:26" ht="15.75" customHeight="1">
      <c r="A413" s="10"/>
      <c r="B413" s="10"/>
      <c r="C413" s="10"/>
      <c r="D413" s="16"/>
      <c r="F413" s="9"/>
      <c r="G413" s="9"/>
      <c r="H413" s="16"/>
      <c r="I413" s="16"/>
      <c r="J413" s="16"/>
      <c r="K413" s="16"/>
      <c r="L413" s="16"/>
      <c r="M413" s="16"/>
      <c r="N413" s="16"/>
      <c r="P413" s="10"/>
      <c r="Q413" s="10"/>
      <c r="R413" s="16"/>
      <c r="S413" s="16"/>
      <c r="T413" s="16"/>
      <c r="U413" s="16"/>
      <c r="V413" s="16"/>
      <c r="W413" s="16"/>
      <c r="X413" s="16"/>
      <c r="Y413" s="10"/>
      <c r="Z413" s="10"/>
    </row>
    <row r="414" spans="1:26" ht="15.75" customHeight="1">
      <c r="A414" s="10"/>
      <c r="B414" s="10"/>
      <c r="C414" s="10"/>
      <c r="D414" s="16"/>
      <c r="F414" s="9"/>
      <c r="G414" s="9"/>
      <c r="H414" s="16"/>
      <c r="I414" s="16"/>
      <c r="J414" s="16"/>
      <c r="K414" s="16"/>
      <c r="L414" s="16"/>
      <c r="M414" s="16"/>
      <c r="N414" s="16"/>
      <c r="P414" s="10"/>
      <c r="Q414" s="10"/>
      <c r="R414" s="16"/>
      <c r="S414" s="16"/>
      <c r="T414" s="16"/>
      <c r="U414" s="16"/>
      <c r="V414" s="16"/>
      <c r="W414" s="16"/>
      <c r="X414" s="16"/>
      <c r="Y414" s="10"/>
      <c r="Z414" s="10"/>
    </row>
    <row r="415" spans="1:26" ht="15.75" customHeight="1">
      <c r="A415" s="10"/>
      <c r="B415" s="10"/>
      <c r="C415" s="10"/>
      <c r="D415" s="16"/>
      <c r="F415" s="9"/>
      <c r="G415" s="9"/>
      <c r="H415" s="16"/>
      <c r="I415" s="16"/>
      <c r="J415" s="16"/>
      <c r="K415" s="16"/>
      <c r="L415" s="16"/>
      <c r="M415" s="16"/>
      <c r="N415" s="16"/>
      <c r="P415" s="10"/>
      <c r="Q415" s="10"/>
      <c r="R415" s="16"/>
      <c r="S415" s="16"/>
      <c r="T415" s="16"/>
      <c r="U415" s="16"/>
      <c r="V415" s="16"/>
      <c r="W415" s="16"/>
      <c r="X415" s="16"/>
      <c r="Y415" s="10"/>
      <c r="Z415" s="10"/>
    </row>
    <row r="416" spans="1:26" ht="15.75" customHeight="1">
      <c r="A416" s="10"/>
      <c r="B416" s="10"/>
      <c r="C416" s="10"/>
      <c r="D416" s="16"/>
      <c r="F416" s="9"/>
      <c r="G416" s="9"/>
      <c r="H416" s="16"/>
      <c r="I416" s="16"/>
      <c r="J416" s="16"/>
      <c r="K416" s="16"/>
      <c r="L416" s="16"/>
      <c r="M416" s="16"/>
      <c r="N416" s="16"/>
      <c r="P416" s="10"/>
      <c r="Q416" s="10"/>
      <c r="R416" s="16"/>
      <c r="S416" s="16"/>
      <c r="T416" s="16"/>
      <c r="U416" s="16"/>
      <c r="V416" s="16"/>
      <c r="W416" s="16"/>
      <c r="X416" s="16"/>
      <c r="Y416" s="10"/>
      <c r="Z416" s="10"/>
    </row>
    <row r="417" spans="1:26" ht="15.75" customHeight="1">
      <c r="A417" s="10"/>
      <c r="B417" s="10"/>
      <c r="C417" s="10"/>
      <c r="D417" s="16"/>
      <c r="F417" s="9"/>
      <c r="G417" s="9"/>
      <c r="H417" s="16"/>
      <c r="I417" s="16"/>
      <c r="J417" s="16"/>
      <c r="K417" s="16"/>
      <c r="L417" s="16"/>
      <c r="M417" s="16"/>
      <c r="N417" s="16"/>
      <c r="P417" s="10"/>
      <c r="Q417" s="10"/>
      <c r="R417" s="16"/>
      <c r="S417" s="16"/>
      <c r="T417" s="16"/>
      <c r="U417" s="16"/>
      <c r="V417" s="16"/>
      <c r="W417" s="16"/>
      <c r="X417" s="16"/>
      <c r="Y417" s="10"/>
      <c r="Z417" s="10"/>
    </row>
    <row r="418" spans="1:26" ht="15.75" customHeight="1">
      <c r="A418" s="10"/>
      <c r="B418" s="10"/>
      <c r="C418" s="10"/>
      <c r="D418" s="16"/>
      <c r="F418" s="9"/>
      <c r="G418" s="9"/>
      <c r="H418" s="16"/>
      <c r="I418" s="16"/>
      <c r="J418" s="16"/>
      <c r="K418" s="16"/>
      <c r="L418" s="16"/>
      <c r="M418" s="16"/>
      <c r="N418" s="16"/>
      <c r="P418" s="10"/>
      <c r="Q418" s="10"/>
      <c r="R418" s="16"/>
      <c r="S418" s="16"/>
      <c r="T418" s="16"/>
      <c r="U418" s="16"/>
      <c r="V418" s="16"/>
      <c r="W418" s="16"/>
      <c r="X418" s="16"/>
      <c r="Y418" s="10"/>
      <c r="Z418" s="10"/>
    </row>
    <row r="419" spans="1:26" ht="15.75" customHeight="1">
      <c r="A419" s="10"/>
      <c r="B419" s="10"/>
      <c r="C419" s="10"/>
      <c r="D419" s="16"/>
      <c r="F419" s="9"/>
      <c r="G419" s="9"/>
      <c r="H419" s="16"/>
      <c r="I419" s="16"/>
      <c r="J419" s="16"/>
      <c r="K419" s="16"/>
      <c r="L419" s="16"/>
      <c r="M419" s="16"/>
      <c r="N419" s="16"/>
      <c r="P419" s="10"/>
      <c r="Q419" s="10"/>
      <c r="R419" s="16"/>
      <c r="S419" s="16"/>
      <c r="T419" s="16"/>
      <c r="U419" s="16"/>
      <c r="V419" s="16"/>
      <c r="W419" s="16"/>
      <c r="X419" s="16"/>
      <c r="Y419" s="10"/>
      <c r="Z419" s="10"/>
    </row>
    <row r="420" spans="1:26" ht="15.75" customHeight="1">
      <c r="A420" s="10"/>
      <c r="B420" s="10"/>
      <c r="C420" s="10"/>
      <c r="D420" s="16"/>
      <c r="F420" s="9"/>
      <c r="G420" s="9"/>
      <c r="H420" s="16"/>
      <c r="I420" s="16"/>
      <c r="J420" s="16"/>
      <c r="K420" s="16"/>
      <c r="L420" s="16"/>
      <c r="M420" s="16"/>
      <c r="N420" s="16"/>
      <c r="P420" s="10"/>
      <c r="Q420" s="10"/>
      <c r="R420" s="16"/>
      <c r="S420" s="16"/>
      <c r="T420" s="16"/>
      <c r="U420" s="16"/>
      <c r="V420" s="16"/>
      <c r="W420" s="16"/>
      <c r="X420" s="16"/>
      <c r="Y420" s="10"/>
      <c r="Z420" s="10"/>
    </row>
    <row r="421" spans="1:26" ht="15.75" customHeight="1">
      <c r="A421" s="10"/>
      <c r="B421" s="10"/>
      <c r="C421" s="10"/>
      <c r="D421" s="16"/>
      <c r="F421" s="9"/>
      <c r="G421" s="9"/>
      <c r="H421" s="16"/>
      <c r="I421" s="16"/>
      <c r="J421" s="16"/>
      <c r="K421" s="16"/>
      <c r="L421" s="16"/>
      <c r="M421" s="16"/>
      <c r="N421" s="16"/>
      <c r="P421" s="10"/>
      <c r="Q421" s="10"/>
      <c r="R421" s="16"/>
      <c r="S421" s="16"/>
      <c r="T421" s="16"/>
      <c r="U421" s="16"/>
      <c r="V421" s="16"/>
      <c r="W421" s="16"/>
      <c r="X421" s="16"/>
      <c r="Y421" s="10"/>
      <c r="Z421" s="10"/>
    </row>
    <row r="422" spans="1:26" ht="15.75" customHeight="1">
      <c r="A422" s="10"/>
      <c r="B422" s="10"/>
      <c r="C422" s="10"/>
      <c r="D422" s="16"/>
      <c r="F422" s="9"/>
      <c r="G422" s="9"/>
      <c r="H422" s="16"/>
      <c r="I422" s="16"/>
      <c r="J422" s="16"/>
      <c r="K422" s="16"/>
      <c r="L422" s="16"/>
      <c r="M422" s="16"/>
      <c r="N422" s="16"/>
      <c r="P422" s="10"/>
      <c r="Q422" s="10"/>
      <c r="R422" s="16"/>
      <c r="S422" s="16"/>
      <c r="T422" s="16"/>
      <c r="U422" s="16"/>
      <c r="V422" s="16"/>
      <c r="W422" s="16"/>
      <c r="X422" s="16"/>
      <c r="Y422" s="10"/>
      <c r="Z422" s="10"/>
    </row>
    <row r="423" spans="1:26" ht="15.75" customHeight="1">
      <c r="A423" s="10"/>
      <c r="B423" s="10"/>
      <c r="C423" s="10"/>
      <c r="D423" s="16"/>
      <c r="F423" s="9"/>
      <c r="G423" s="9"/>
      <c r="H423" s="16"/>
      <c r="I423" s="16"/>
      <c r="J423" s="16"/>
      <c r="K423" s="16"/>
      <c r="L423" s="16"/>
      <c r="M423" s="16"/>
      <c r="N423" s="16"/>
      <c r="P423" s="10"/>
      <c r="Q423" s="10"/>
      <c r="R423" s="16"/>
      <c r="S423" s="16"/>
      <c r="T423" s="16"/>
      <c r="U423" s="16"/>
      <c r="V423" s="16"/>
      <c r="W423" s="16"/>
      <c r="X423" s="16"/>
      <c r="Y423" s="10"/>
      <c r="Z423" s="10"/>
    </row>
    <row r="424" spans="1:26" ht="15.75" customHeight="1">
      <c r="A424" s="10"/>
      <c r="B424" s="10"/>
      <c r="C424" s="10"/>
      <c r="D424" s="16"/>
      <c r="F424" s="9"/>
      <c r="G424" s="9"/>
      <c r="H424" s="16"/>
      <c r="I424" s="16"/>
      <c r="J424" s="16"/>
      <c r="K424" s="16"/>
      <c r="L424" s="16"/>
      <c r="M424" s="16"/>
      <c r="N424" s="16"/>
      <c r="P424" s="10"/>
      <c r="Q424" s="10"/>
      <c r="R424" s="16"/>
      <c r="S424" s="16"/>
      <c r="T424" s="16"/>
      <c r="U424" s="16"/>
      <c r="V424" s="16"/>
      <c r="W424" s="16"/>
      <c r="X424" s="16"/>
      <c r="Y424" s="10"/>
      <c r="Z424" s="10"/>
    </row>
    <row r="425" spans="1:26" ht="15.75" customHeight="1">
      <c r="A425" s="10"/>
      <c r="B425" s="10"/>
      <c r="C425" s="10"/>
      <c r="D425" s="16"/>
      <c r="F425" s="9"/>
      <c r="G425" s="9"/>
      <c r="H425" s="16"/>
      <c r="I425" s="16"/>
      <c r="J425" s="16"/>
      <c r="K425" s="16"/>
      <c r="L425" s="16"/>
      <c r="M425" s="16"/>
      <c r="N425" s="16"/>
      <c r="P425" s="10"/>
      <c r="Q425" s="10"/>
      <c r="R425" s="16"/>
      <c r="S425" s="16"/>
      <c r="T425" s="16"/>
      <c r="U425" s="16"/>
      <c r="V425" s="16"/>
      <c r="W425" s="16"/>
      <c r="X425" s="16"/>
      <c r="Y425" s="10"/>
      <c r="Z425" s="10"/>
    </row>
    <row r="426" spans="1:26" ht="15.75" customHeight="1">
      <c r="A426" s="10"/>
      <c r="B426" s="10"/>
      <c r="C426" s="10"/>
      <c r="D426" s="16"/>
      <c r="F426" s="9"/>
      <c r="G426" s="9"/>
      <c r="H426" s="16"/>
      <c r="I426" s="16"/>
      <c r="J426" s="16"/>
      <c r="K426" s="16"/>
      <c r="L426" s="16"/>
      <c r="M426" s="16"/>
      <c r="N426" s="16"/>
      <c r="P426" s="10"/>
      <c r="Q426" s="10"/>
      <c r="R426" s="16"/>
      <c r="S426" s="16"/>
      <c r="T426" s="16"/>
      <c r="U426" s="16"/>
      <c r="V426" s="16"/>
      <c r="W426" s="16"/>
      <c r="X426" s="16"/>
      <c r="Y426" s="10"/>
      <c r="Z426" s="10"/>
    </row>
    <row r="427" spans="1:26" ht="15.75" customHeight="1">
      <c r="A427" s="10"/>
      <c r="B427" s="10"/>
      <c r="C427" s="10"/>
      <c r="D427" s="16"/>
      <c r="F427" s="9"/>
      <c r="G427" s="9"/>
      <c r="H427" s="16"/>
      <c r="I427" s="16"/>
      <c r="J427" s="16"/>
      <c r="K427" s="16"/>
      <c r="L427" s="16"/>
      <c r="M427" s="16"/>
      <c r="N427" s="16"/>
      <c r="P427" s="10"/>
      <c r="Q427" s="10"/>
      <c r="R427" s="16"/>
      <c r="S427" s="16"/>
      <c r="T427" s="16"/>
      <c r="U427" s="16"/>
      <c r="V427" s="16"/>
      <c r="W427" s="16"/>
      <c r="X427" s="16"/>
      <c r="Y427" s="10"/>
      <c r="Z427" s="10"/>
    </row>
    <row r="428" spans="1:26" ht="15.75" customHeight="1">
      <c r="A428" s="10"/>
      <c r="B428" s="10"/>
      <c r="C428" s="10"/>
      <c r="D428" s="16"/>
      <c r="F428" s="9"/>
      <c r="G428" s="9"/>
      <c r="H428" s="16"/>
      <c r="I428" s="16"/>
      <c r="J428" s="16"/>
      <c r="K428" s="16"/>
      <c r="L428" s="16"/>
      <c r="M428" s="16"/>
      <c r="N428" s="16"/>
      <c r="P428" s="10"/>
      <c r="Q428" s="10"/>
      <c r="R428" s="16"/>
      <c r="S428" s="16"/>
      <c r="T428" s="16"/>
      <c r="U428" s="16"/>
      <c r="V428" s="16"/>
      <c r="W428" s="16"/>
      <c r="X428" s="16"/>
      <c r="Y428" s="10"/>
      <c r="Z428" s="10"/>
    </row>
    <row r="429" spans="1:26" ht="15.75" customHeight="1">
      <c r="A429" s="10"/>
      <c r="B429" s="10"/>
      <c r="C429" s="10"/>
      <c r="D429" s="16"/>
      <c r="F429" s="9"/>
      <c r="G429" s="9"/>
      <c r="H429" s="16"/>
      <c r="I429" s="16"/>
      <c r="J429" s="16"/>
      <c r="K429" s="16"/>
      <c r="L429" s="16"/>
      <c r="M429" s="16"/>
      <c r="N429" s="16"/>
      <c r="P429" s="10"/>
      <c r="Q429" s="10"/>
      <c r="R429" s="16"/>
      <c r="S429" s="16"/>
      <c r="T429" s="16"/>
      <c r="U429" s="16"/>
      <c r="V429" s="16"/>
      <c r="W429" s="16"/>
      <c r="X429" s="16"/>
      <c r="Y429" s="10"/>
      <c r="Z429" s="10"/>
    </row>
    <row r="430" spans="1:26" ht="15.75" customHeight="1">
      <c r="A430" s="10"/>
      <c r="B430" s="10"/>
      <c r="C430" s="10"/>
      <c r="D430" s="16"/>
      <c r="F430" s="9"/>
      <c r="G430" s="9"/>
      <c r="H430" s="16"/>
      <c r="I430" s="16"/>
      <c r="J430" s="16"/>
      <c r="K430" s="16"/>
      <c r="L430" s="16"/>
      <c r="M430" s="16"/>
      <c r="N430" s="16"/>
      <c r="P430" s="10"/>
      <c r="Q430" s="10"/>
      <c r="R430" s="16"/>
      <c r="S430" s="16"/>
      <c r="T430" s="16"/>
      <c r="U430" s="16"/>
      <c r="V430" s="16"/>
      <c r="W430" s="16"/>
      <c r="X430" s="16"/>
      <c r="Y430" s="10"/>
      <c r="Z430" s="10"/>
    </row>
    <row r="431" spans="1:26" ht="15.75" customHeight="1">
      <c r="A431" s="10"/>
      <c r="B431" s="10"/>
      <c r="C431" s="10"/>
      <c r="D431" s="16"/>
      <c r="F431" s="9"/>
      <c r="G431" s="9"/>
      <c r="H431" s="16"/>
      <c r="I431" s="16"/>
      <c r="J431" s="16"/>
      <c r="K431" s="16"/>
      <c r="L431" s="16"/>
      <c r="M431" s="16"/>
      <c r="N431" s="16"/>
      <c r="P431" s="10"/>
      <c r="Q431" s="10"/>
      <c r="R431" s="16"/>
      <c r="S431" s="16"/>
      <c r="T431" s="16"/>
      <c r="U431" s="16"/>
      <c r="V431" s="16"/>
      <c r="W431" s="16"/>
      <c r="X431" s="16"/>
      <c r="Y431" s="10"/>
      <c r="Z431" s="10"/>
    </row>
    <row r="432" spans="1:26" ht="15.75" customHeight="1">
      <c r="A432" s="10"/>
      <c r="B432" s="10"/>
      <c r="C432" s="10"/>
      <c r="D432" s="16"/>
      <c r="F432" s="9"/>
      <c r="G432" s="9"/>
      <c r="H432" s="16"/>
      <c r="I432" s="16"/>
      <c r="J432" s="16"/>
      <c r="K432" s="16"/>
      <c r="L432" s="16"/>
      <c r="M432" s="16"/>
      <c r="N432" s="16"/>
      <c r="P432" s="10"/>
      <c r="Q432" s="10"/>
      <c r="R432" s="16"/>
      <c r="S432" s="16"/>
      <c r="T432" s="16"/>
      <c r="U432" s="16"/>
      <c r="V432" s="16"/>
      <c r="W432" s="16"/>
      <c r="X432" s="16"/>
      <c r="Y432" s="10"/>
      <c r="Z432" s="10"/>
    </row>
    <row r="433" spans="1:26" ht="15.75" customHeight="1">
      <c r="A433" s="10"/>
      <c r="B433" s="10"/>
      <c r="C433" s="10"/>
      <c r="D433" s="16"/>
      <c r="F433" s="9"/>
      <c r="G433" s="9"/>
      <c r="H433" s="16"/>
      <c r="I433" s="16"/>
      <c r="J433" s="16"/>
      <c r="K433" s="16"/>
      <c r="L433" s="16"/>
      <c r="M433" s="16"/>
      <c r="N433" s="16"/>
      <c r="P433" s="10"/>
      <c r="Q433" s="10"/>
      <c r="R433" s="16"/>
      <c r="S433" s="16"/>
      <c r="T433" s="16"/>
      <c r="U433" s="16"/>
      <c r="V433" s="16"/>
      <c r="W433" s="16"/>
      <c r="X433" s="16"/>
      <c r="Y433" s="10"/>
      <c r="Z433" s="10"/>
    </row>
    <row r="434" spans="1:26" ht="15.75" customHeight="1">
      <c r="A434" s="10"/>
      <c r="B434" s="10"/>
      <c r="C434" s="10"/>
      <c r="D434" s="16"/>
      <c r="F434" s="9"/>
      <c r="G434" s="9"/>
      <c r="H434" s="16"/>
      <c r="I434" s="16"/>
      <c r="J434" s="16"/>
      <c r="K434" s="16"/>
      <c r="L434" s="16"/>
      <c r="M434" s="16"/>
      <c r="N434" s="16"/>
      <c r="P434" s="10"/>
      <c r="Q434" s="10"/>
      <c r="R434" s="16"/>
      <c r="S434" s="16"/>
      <c r="T434" s="16"/>
      <c r="U434" s="16"/>
      <c r="V434" s="16"/>
      <c r="W434" s="16"/>
      <c r="X434" s="16"/>
      <c r="Y434" s="10"/>
      <c r="Z434" s="10"/>
    </row>
    <row r="435" spans="1:26" ht="15.75" customHeight="1">
      <c r="A435" s="10"/>
      <c r="B435" s="10"/>
      <c r="C435" s="10"/>
      <c r="D435" s="16"/>
      <c r="F435" s="9"/>
      <c r="G435" s="9"/>
      <c r="H435" s="16"/>
      <c r="I435" s="16"/>
      <c r="J435" s="16"/>
      <c r="K435" s="16"/>
      <c r="L435" s="16"/>
      <c r="M435" s="16"/>
      <c r="N435" s="16"/>
      <c r="P435" s="10"/>
      <c r="Q435" s="10"/>
      <c r="R435" s="16"/>
      <c r="S435" s="16"/>
      <c r="T435" s="16"/>
      <c r="U435" s="16"/>
      <c r="V435" s="16"/>
      <c r="W435" s="16"/>
      <c r="X435" s="16"/>
      <c r="Y435" s="10"/>
      <c r="Z435" s="10"/>
    </row>
    <row r="436" spans="1:26" ht="15.75" customHeight="1">
      <c r="A436" s="10"/>
      <c r="B436" s="10"/>
      <c r="C436" s="10"/>
      <c r="D436" s="16"/>
      <c r="F436" s="9"/>
      <c r="G436" s="9"/>
      <c r="H436" s="16"/>
      <c r="I436" s="16"/>
      <c r="J436" s="16"/>
      <c r="K436" s="16"/>
      <c r="L436" s="16"/>
      <c r="M436" s="16"/>
      <c r="N436" s="16"/>
      <c r="P436" s="10"/>
      <c r="Q436" s="10"/>
      <c r="R436" s="16"/>
      <c r="S436" s="16"/>
      <c r="T436" s="16"/>
      <c r="U436" s="16"/>
      <c r="V436" s="16"/>
      <c r="W436" s="16"/>
      <c r="X436" s="16"/>
      <c r="Y436" s="10"/>
      <c r="Z436" s="10"/>
    </row>
    <row r="437" spans="1:26" ht="15.75" customHeight="1">
      <c r="A437" s="10"/>
      <c r="B437" s="10"/>
      <c r="C437" s="10"/>
      <c r="D437" s="16"/>
      <c r="F437" s="9"/>
      <c r="G437" s="9"/>
      <c r="H437" s="16"/>
      <c r="I437" s="16"/>
      <c r="J437" s="16"/>
      <c r="K437" s="16"/>
      <c r="L437" s="16"/>
      <c r="M437" s="16"/>
      <c r="N437" s="16"/>
      <c r="P437" s="10"/>
      <c r="Q437" s="10"/>
      <c r="R437" s="16"/>
      <c r="S437" s="16"/>
      <c r="T437" s="16"/>
      <c r="U437" s="16"/>
      <c r="V437" s="16"/>
      <c r="W437" s="16"/>
      <c r="X437" s="16"/>
      <c r="Y437" s="10"/>
      <c r="Z437" s="10"/>
    </row>
    <row r="438" spans="1:26" ht="15.75" customHeight="1">
      <c r="A438" s="10"/>
      <c r="B438" s="10"/>
      <c r="C438" s="10"/>
      <c r="D438" s="16"/>
      <c r="F438" s="9"/>
      <c r="G438" s="9"/>
      <c r="H438" s="16"/>
      <c r="I438" s="16"/>
      <c r="J438" s="16"/>
      <c r="K438" s="16"/>
      <c r="L438" s="16"/>
      <c r="M438" s="16"/>
      <c r="N438" s="16"/>
      <c r="P438" s="10"/>
      <c r="Q438" s="10"/>
      <c r="R438" s="16"/>
      <c r="S438" s="16"/>
      <c r="T438" s="16"/>
      <c r="U438" s="16"/>
      <c r="V438" s="16"/>
      <c r="W438" s="16"/>
      <c r="X438" s="16"/>
      <c r="Y438" s="10"/>
      <c r="Z438" s="10"/>
    </row>
    <row r="439" spans="1:26" ht="15.75" customHeight="1">
      <c r="A439" s="10"/>
      <c r="B439" s="10"/>
      <c r="C439" s="10"/>
      <c r="D439" s="16"/>
      <c r="F439" s="9"/>
      <c r="G439" s="9"/>
      <c r="H439" s="16"/>
      <c r="I439" s="16"/>
      <c r="J439" s="16"/>
      <c r="K439" s="16"/>
      <c r="L439" s="16"/>
      <c r="M439" s="16"/>
      <c r="N439" s="16"/>
      <c r="P439" s="10"/>
      <c r="Q439" s="10"/>
      <c r="R439" s="16"/>
      <c r="S439" s="16"/>
      <c r="T439" s="16"/>
      <c r="U439" s="16"/>
      <c r="V439" s="16"/>
      <c r="W439" s="16"/>
      <c r="X439" s="16"/>
      <c r="Y439" s="10"/>
      <c r="Z439" s="10"/>
    </row>
    <row r="440" spans="1:26" ht="15.75" customHeight="1">
      <c r="A440" s="10"/>
      <c r="B440" s="10"/>
      <c r="C440" s="10"/>
      <c r="D440" s="16"/>
      <c r="F440" s="9"/>
      <c r="G440" s="9"/>
      <c r="H440" s="16"/>
      <c r="I440" s="16"/>
      <c r="J440" s="16"/>
      <c r="K440" s="16"/>
      <c r="L440" s="16"/>
      <c r="M440" s="16"/>
      <c r="N440" s="16"/>
      <c r="P440" s="10"/>
      <c r="Q440" s="10"/>
      <c r="R440" s="16"/>
      <c r="S440" s="16"/>
      <c r="T440" s="16"/>
      <c r="U440" s="16"/>
      <c r="V440" s="16"/>
      <c r="W440" s="16"/>
      <c r="X440" s="16"/>
      <c r="Y440" s="10"/>
      <c r="Z440" s="10"/>
    </row>
    <row r="441" spans="1:26" ht="15.75" customHeight="1">
      <c r="A441" s="10"/>
      <c r="B441" s="10"/>
      <c r="C441" s="10"/>
      <c r="D441" s="16"/>
      <c r="F441" s="9"/>
      <c r="G441" s="9"/>
      <c r="H441" s="16"/>
      <c r="I441" s="16"/>
      <c r="J441" s="16"/>
      <c r="K441" s="16"/>
      <c r="L441" s="16"/>
      <c r="M441" s="16"/>
      <c r="N441" s="16"/>
      <c r="P441" s="10"/>
      <c r="Q441" s="10"/>
      <c r="R441" s="16"/>
      <c r="S441" s="16"/>
      <c r="T441" s="16"/>
      <c r="U441" s="16"/>
      <c r="V441" s="16"/>
      <c r="W441" s="16"/>
      <c r="X441" s="16"/>
      <c r="Y441" s="10"/>
      <c r="Z441" s="10"/>
    </row>
    <row r="442" spans="1:26" ht="15.75" customHeight="1">
      <c r="A442" s="10"/>
      <c r="B442" s="10"/>
      <c r="C442" s="10"/>
      <c r="D442" s="16"/>
      <c r="F442" s="9"/>
      <c r="G442" s="9"/>
      <c r="H442" s="16"/>
      <c r="I442" s="16"/>
      <c r="J442" s="16"/>
      <c r="K442" s="16"/>
      <c r="L442" s="16"/>
      <c r="M442" s="16"/>
      <c r="N442" s="16"/>
      <c r="P442" s="10"/>
      <c r="Q442" s="10"/>
      <c r="R442" s="16"/>
      <c r="S442" s="16"/>
      <c r="T442" s="16"/>
      <c r="U442" s="16"/>
      <c r="V442" s="16"/>
      <c r="W442" s="16"/>
      <c r="X442" s="16"/>
      <c r="Y442" s="10"/>
      <c r="Z442" s="10"/>
    </row>
    <row r="443" spans="1:26" ht="15.75" customHeight="1">
      <c r="A443" s="10"/>
      <c r="B443" s="10"/>
      <c r="C443" s="10"/>
      <c r="D443" s="16"/>
      <c r="F443" s="9"/>
      <c r="G443" s="9"/>
      <c r="H443" s="16"/>
      <c r="I443" s="16"/>
      <c r="J443" s="16"/>
      <c r="K443" s="16"/>
      <c r="L443" s="16"/>
      <c r="M443" s="16"/>
      <c r="N443" s="16"/>
      <c r="P443" s="10"/>
      <c r="Q443" s="10"/>
      <c r="R443" s="16"/>
      <c r="S443" s="16"/>
      <c r="T443" s="16"/>
      <c r="U443" s="16"/>
      <c r="V443" s="16"/>
      <c r="W443" s="16"/>
      <c r="X443" s="16"/>
      <c r="Y443" s="10"/>
      <c r="Z443" s="10"/>
    </row>
    <row r="444" spans="1:26" ht="15.75" customHeight="1">
      <c r="A444" s="10"/>
      <c r="B444" s="10"/>
      <c r="C444" s="10"/>
      <c r="D444" s="16"/>
      <c r="F444" s="9"/>
      <c r="G444" s="9"/>
      <c r="H444" s="16"/>
      <c r="I444" s="16"/>
      <c r="J444" s="16"/>
      <c r="K444" s="16"/>
      <c r="L444" s="16"/>
      <c r="M444" s="16"/>
      <c r="N444" s="16"/>
      <c r="P444" s="10"/>
      <c r="Q444" s="10"/>
      <c r="R444" s="16"/>
      <c r="S444" s="16"/>
      <c r="T444" s="16"/>
      <c r="U444" s="16"/>
      <c r="V444" s="16"/>
      <c r="W444" s="16"/>
      <c r="X444" s="16"/>
      <c r="Y444" s="10"/>
      <c r="Z444" s="10"/>
    </row>
    <row r="445" spans="1:26" ht="15.75" customHeight="1">
      <c r="A445" s="10"/>
      <c r="B445" s="10"/>
      <c r="C445" s="10"/>
      <c r="D445" s="16"/>
      <c r="F445" s="9"/>
      <c r="G445" s="9"/>
      <c r="H445" s="16"/>
      <c r="I445" s="16"/>
      <c r="J445" s="16"/>
      <c r="K445" s="16"/>
      <c r="L445" s="16"/>
      <c r="M445" s="16"/>
      <c r="N445" s="16"/>
      <c r="P445" s="10"/>
      <c r="Q445" s="10"/>
      <c r="R445" s="16"/>
      <c r="S445" s="16"/>
      <c r="T445" s="16"/>
      <c r="U445" s="16"/>
      <c r="V445" s="16"/>
      <c r="W445" s="16"/>
      <c r="X445" s="16"/>
      <c r="Y445" s="10"/>
      <c r="Z445" s="10"/>
    </row>
    <row r="446" spans="1:26" ht="15.75" customHeight="1">
      <c r="A446" s="10"/>
      <c r="B446" s="10"/>
      <c r="C446" s="10"/>
      <c r="D446" s="16"/>
      <c r="F446" s="9"/>
      <c r="G446" s="9"/>
      <c r="H446" s="16"/>
      <c r="I446" s="16"/>
      <c r="J446" s="16"/>
      <c r="K446" s="16"/>
      <c r="L446" s="16"/>
      <c r="M446" s="16"/>
      <c r="N446" s="16"/>
      <c r="P446" s="10"/>
      <c r="Q446" s="10"/>
      <c r="R446" s="16"/>
      <c r="S446" s="16"/>
      <c r="T446" s="16"/>
      <c r="U446" s="16"/>
      <c r="V446" s="16"/>
      <c r="W446" s="16"/>
      <c r="X446" s="16"/>
      <c r="Y446" s="10"/>
      <c r="Z446" s="10"/>
    </row>
    <row r="447" spans="1:26" ht="15.75" customHeight="1">
      <c r="A447" s="10"/>
      <c r="B447" s="10"/>
      <c r="C447" s="10"/>
      <c r="D447" s="16"/>
      <c r="F447" s="9"/>
      <c r="G447" s="9"/>
      <c r="H447" s="16"/>
      <c r="I447" s="16"/>
      <c r="J447" s="16"/>
      <c r="K447" s="16"/>
      <c r="L447" s="16"/>
      <c r="M447" s="16"/>
      <c r="N447" s="16"/>
      <c r="P447" s="10"/>
      <c r="Q447" s="10"/>
      <c r="R447" s="16"/>
      <c r="S447" s="16"/>
      <c r="T447" s="16"/>
      <c r="U447" s="16"/>
      <c r="V447" s="16"/>
      <c r="W447" s="16"/>
      <c r="X447" s="16"/>
      <c r="Y447" s="10"/>
      <c r="Z447" s="10"/>
    </row>
    <row r="448" spans="1:26" ht="15.75" customHeight="1">
      <c r="A448" s="10"/>
      <c r="B448" s="10"/>
      <c r="C448" s="10"/>
      <c r="D448" s="16"/>
      <c r="F448" s="9"/>
      <c r="G448" s="9"/>
      <c r="H448" s="16"/>
      <c r="I448" s="16"/>
      <c r="J448" s="16"/>
      <c r="K448" s="16"/>
      <c r="L448" s="16"/>
      <c r="M448" s="16"/>
      <c r="N448" s="16"/>
      <c r="P448" s="10"/>
      <c r="Q448" s="10"/>
      <c r="R448" s="16"/>
      <c r="S448" s="16"/>
      <c r="T448" s="16"/>
      <c r="U448" s="16"/>
      <c r="V448" s="16"/>
      <c r="W448" s="16"/>
      <c r="X448" s="16"/>
      <c r="Y448" s="10"/>
      <c r="Z448" s="10"/>
    </row>
    <row r="449" spans="1:26" ht="15.75" customHeight="1">
      <c r="A449" s="10"/>
      <c r="B449" s="10"/>
      <c r="C449" s="10"/>
      <c r="D449" s="16"/>
      <c r="F449" s="9"/>
      <c r="G449" s="9"/>
      <c r="H449" s="16"/>
      <c r="I449" s="16"/>
      <c r="J449" s="16"/>
      <c r="K449" s="16"/>
      <c r="L449" s="16"/>
      <c r="M449" s="16"/>
      <c r="N449" s="16"/>
      <c r="P449" s="10"/>
      <c r="Q449" s="10"/>
      <c r="R449" s="16"/>
      <c r="S449" s="16"/>
      <c r="T449" s="16"/>
      <c r="U449" s="16"/>
      <c r="V449" s="16"/>
      <c r="W449" s="16"/>
      <c r="X449" s="16"/>
      <c r="Y449" s="10"/>
      <c r="Z449" s="10"/>
    </row>
    <row r="450" spans="1:26" ht="15.75" customHeight="1">
      <c r="A450" s="10"/>
      <c r="B450" s="10"/>
      <c r="C450" s="10"/>
      <c r="D450" s="16"/>
      <c r="F450" s="9"/>
      <c r="G450" s="9"/>
      <c r="H450" s="16"/>
      <c r="I450" s="16"/>
      <c r="J450" s="16"/>
      <c r="K450" s="16"/>
      <c r="L450" s="16"/>
      <c r="M450" s="16"/>
      <c r="N450" s="16"/>
      <c r="P450" s="10"/>
      <c r="Q450" s="10"/>
      <c r="R450" s="16"/>
      <c r="S450" s="16"/>
      <c r="T450" s="16"/>
      <c r="U450" s="16"/>
      <c r="V450" s="16"/>
      <c r="W450" s="16"/>
      <c r="X450" s="16"/>
      <c r="Y450" s="10"/>
      <c r="Z450" s="10"/>
    </row>
    <row r="451" spans="1:26" ht="15.75" customHeight="1">
      <c r="A451" s="10"/>
      <c r="B451" s="10"/>
      <c r="C451" s="10"/>
      <c r="D451" s="16"/>
      <c r="F451" s="9"/>
      <c r="G451" s="9"/>
      <c r="H451" s="16"/>
      <c r="I451" s="16"/>
      <c r="J451" s="16"/>
      <c r="K451" s="16"/>
      <c r="L451" s="16"/>
      <c r="M451" s="16"/>
      <c r="N451" s="16"/>
      <c r="P451" s="10"/>
      <c r="Q451" s="10"/>
      <c r="R451" s="16"/>
      <c r="S451" s="16"/>
      <c r="T451" s="16"/>
      <c r="U451" s="16"/>
      <c r="V451" s="16"/>
      <c r="W451" s="16"/>
      <c r="X451" s="16"/>
      <c r="Y451" s="10"/>
      <c r="Z451" s="10"/>
    </row>
    <row r="452" spans="1:26" ht="15.75" customHeight="1">
      <c r="A452" s="10"/>
      <c r="B452" s="10"/>
      <c r="C452" s="10"/>
      <c r="D452" s="16"/>
      <c r="F452" s="9"/>
      <c r="G452" s="9"/>
      <c r="H452" s="16"/>
      <c r="I452" s="16"/>
      <c r="J452" s="16"/>
      <c r="K452" s="16"/>
      <c r="L452" s="16"/>
      <c r="M452" s="16"/>
      <c r="N452" s="16"/>
      <c r="P452" s="10"/>
      <c r="Q452" s="10"/>
      <c r="R452" s="16"/>
      <c r="S452" s="16"/>
      <c r="T452" s="16"/>
      <c r="U452" s="16"/>
      <c r="V452" s="16"/>
      <c r="W452" s="16"/>
      <c r="X452" s="16"/>
      <c r="Y452" s="10"/>
      <c r="Z452" s="10"/>
    </row>
    <row r="453" spans="1:26" ht="15.75" customHeight="1">
      <c r="A453" s="10"/>
      <c r="B453" s="10"/>
      <c r="C453" s="10"/>
      <c r="D453" s="16"/>
      <c r="F453" s="9"/>
      <c r="G453" s="9"/>
      <c r="H453" s="16"/>
      <c r="I453" s="16"/>
      <c r="J453" s="16"/>
      <c r="K453" s="16"/>
      <c r="L453" s="16"/>
      <c r="M453" s="16"/>
      <c r="N453" s="16"/>
      <c r="P453" s="10"/>
      <c r="Q453" s="10"/>
      <c r="R453" s="16"/>
      <c r="S453" s="16"/>
      <c r="T453" s="16"/>
      <c r="U453" s="16"/>
      <c r="V453" s="16"/>
      <c r="W453" s="16"/>
      <c r="X453" s="16"/>
      <c r="Y453" s="10"/>
      <c r="Z453" s="10"/>
    </row>
    <row r="454" spans="1:26" ht="15.75" customHeight="1">
      <c r="A454" s="10"/>
      <c r="B454" s="10"/>
      <c r="C454" s="10"/>
      <c r="D454" s="16"/>
      <c r="F454" s="9"/>
      <c r="G454" s="9"/>
      <c r="H454" s="16"/>
      <c r="I454" s="16"/>
      <c r="J454" s="16"/>
      <c r="K454" s="16"/>
      <c r="L454" s="16"/>
      <c r="M454" s="16"/>
      <c r="N454" s="16"/>
      <c r="P454" s="10"/>
      <c r="Q454" s="10"/>
      <c r="R454" s="16"/>
      <c r="S454" s="16"/>
      <c r="T454" s="16"/>
      <c r="U454" s="16"/>
      <c r="V454" s="16"/>
      <c r="W454" s="16"/>
      <c r="X454" s="16"/>
      <c r="Y454" s="10"/>
      <c r="Z454" s="10"/>
    </row>
    <row r="455" spans="1:26" ht="15.75" customHeight="1">
      <c r="A455" s="10"/>
      <c r="B455" s="10"/>
      <c r="C455" s="10"/>
      <c r="D455" s="16"/>
      <c r="F455" s="9"/>
      <c r="G455" s="9"/>
      <c r="H455" s="16"/>
      <c r="I455" s="16"/>
      <c r="J455" s="16"/>
      <c r="K455" s="16"/>
      <c r="L455" s="16"/>
      <c r="M455" s="16"/>
      <c r="N455" s="16"/>
      <c r="P455" s="10"/>
      <c r="Q455" s="10"/>
      <c r="R455" s="16"/>
      <c r="S455" s="16"/>
      <c r="T455" s="16"/>
      <c r="U455" s="16"/>
      <c r="V455" s="16"/>
      <c r="W455" s="16"/>
      <c r="X455" s="16"/>
      <c r="Y455" s="10"/>
      <c r="Z455" s="10"/>
    </row>
    <row r="456" spans="1:26" ht="15.75" customHeight="1">
      <c r="A456" s="10"/>
      <c r="B456" s="10"/>
      <c r="C456" s="10"/>
      <c r="D456" s="16"/>
      <c r="F456" s="9"/>
      <c r="G456" s="9"/>
      <c r="H456" s="16"/>
      <c r="I456" s="16"/>
      <c r="J456" s="16"/>
      <c r="K456" s="16"/>
      <c r="L456" s="16"/>
      <c r="M456" s="16"/>
      <c r="N456" s="16"/>
      <c r="P456" s="10"/>
      <c r="Q456" s="10"/>
      <c r="R456" s="16"/>
      <c r="S456" s="16"/>
      <c r="T456" s="16"/>
      <c r="U456" s="16"/>
      <c r="V456" s="16"/>
      <c r="W456" s="16"/>
      <c r="X456" s="16"/>
      <c r="Y456" s="10"/>
      <c r="Z456" s="10"/>
    </row>
    <row r="457" spans="1:26" ht="15.75" customHeight="1">
      <c r="A457" s="10"/>
      <c r="B457" s="10"/>
      <c r="C457" s="10"/>
      <c r="D457" s="16"/>
      <c r="F457" s="9"/>
      <c r="G457" s="9"/>
      <c r="H457" s="16"/>
      <c r="I457" s="16"/>
      <c r="J457" s="16"/>
      <c r="K457" s="16"/>
      <c r="L457" s="16"/>
      <c r="M457" s="16"/>
      <c r="N457" s="16"/>
      <c r="P457" s="10"/>
      <c r="Q457" s="10"/>
      <c r="R457" s="16"/>
      <c r="S457" s="16"/>
      <c r="T457" s="16"/>
      <c r="U457" s="16"/>
      <c r="V457" s="16"/>
      <c r="W457" s="16"/>
      <c r="X457" s="16"/>
      <c r="Y457" s="10"/>
      <c r="Z457" s="10"/>
    </row>
    <row r="458" spans="1:26" ht="15.75" customHeight="1">
      <c r="A458" s="10"/>
      <c r="B458" s="10"/>
      <c r="C458" s="10"/>
      <c r="D458" s="16"/>
      <c r="F458" s="9"/>
      <c r="G458" s="9"/>
      <c r="H458" s="16"/>
      <c r="I458" s="16"/>
      <c r="J458" s="16"/>
      <c r="K458" s="16"/>
      <c r="L458" s="16"/>
      <c r="M458" s="16"/>
      <c r="N458" s="16"/>
      <c r="P458" s="10"/>
      <c r="Q458" s="10"/>
      <c r="R458" s="16"/>
      <c r="S458" s="16"/>
      <c r="T458" s="16"/>
      <c r="U458" s="16"/>
      <c r="V458" s="16"/>
      <c r="W458" s="16"/>
      <c r="X458" s="16"/>
      <c r="Y458" s="10"/>
      <c r="Z458" s="10"/>
    </row>
    <row r="459" spans="1:26" ht="15.75" customHeight="1">
      <c r="A459" s="10"/>
      <c r="B459" s="10"/>
      <c r="C459" s="10"/>
      <c r="D459" s="16"/>
      <c r="F459" s="9"/>
      <c r="G459" s="9"/>
      <c r="H459" s="16"/>
      <c r="I459" s="16"/>
      <c r="J459" s="16"/>
      <c r="K459" s="16"/>
      <c r="L459" s="16"/>
      <c r="M459" s="16"/>
      <c r="N459" s="16"/>
      <c r="P459" s="10"/>
      <c r="Q459" s="10"/>
      <c r="R459" s="16"/>
      <c r="S459" s="16"/>
      <c r="T459" s="16"/>
      <c r="U459" s="16"/>
      <c r="V459" s="16"/>
      <c r="W459" s="16"/>
      <c r="X459" s="16"/>
      <c r="Y459" s="10"/>
      <c r="Z459" s="10"/>
    </row>
    <row r="460" spans="1:26" ht="15.75" customHeight="1">
      <c r="A460" s="10"/>
      <c r="B460" s="10"/>
      <c r="C460" s="10"/>
      <c r="D460" s="16"/>
      <c r="F460" s="9"/>
      <c r="G460" s="9"/>
      <c r="H460" s="16"/>
      <c r="I460" s="16"/>
      <c r="J460" s="16"/>
      <c r="K460" s="16"/>
      <c r="L460" s="16"/>
      <c r="M460" s="16"/>
      <c r="N460" s="16"/>
      <c r="P460" s="10"/>
      <c r="Q460" s="10"/>
      <c r="R460" s="16"/>
      <c r="S460" s="16"/>
      <c r="T460" s="16"/>
      <c r="U460" s="16"/>
      <c r="V460" s="16"/>
      <c r="W460" s="16"/>
      <c r="X460" s="16"/>
      <c r="Y460" s="10"/>
      <c r="Z460" s="10"/>
    </row>
    <row r="461" spans="1:26" ht="15.75" customHeight="1">
      <c r="A461" s="10"/>
      <c r="B461" s="10"/>
      <c r="C461" s="10"/>
      <c r="D461" s="16"/>
      <c r="F461" s="9"/>
      <c r="G461" s="9"/>
      <c r="H461" s="16"/>
      <c r="I461" s="16"/>
      <c r="J461" s="16"/>
      <c r="K461" s="16"/>
      <c r="L461" s="16"/>
      <c r="M461" s="16"/>
      <c r="N461" s="16"/>
      <c r="P461" s="10"/>
      <c r="Q461" s="10"/>
      <c r="R461" s="16"/>
      <c r="S461" s="16"/>
      <c r="T461" s="16"/>
      <c r="U461" s="16"/>
      <c r="V461" s="16"/>
      <c r="W461" s="16"/>
      <c r="X461" s="16"/>
      <c r="Y461" s="10"/>
      <c r="Z461" s="10"/>
    </row>
    <row r="462" spans="1:26" ht="15.75" customHeight="1">
      <c r="A462" s="10"/>
      <c r="B462" s="10"/>
      <c r="C462" s="10"/>
      <c r="D462" s="16"/>
      <c r="F462" s="9"/>
      <c r="G462" s="9"/>
      <c r="H462" s="16"/>
      <c r="I462" s="16"/>
      <c r="J462" s="16"/>
      <c r="K462" s="16"/>
      <c r="L462" s="16"/>
      <c r="M462" s="16"/>
      <c r="N462" s="16"/>
      <c r="P462" s="10"/>
      <c r="Q462" s="10"/>
      <c r="R462" s="16"/>
      <c r="S462" s="16"/>
      <c r="T462" s="16"/>
      <c r="U462" s="16"/>
      <c r="V462" s="16"/>
      <c r="W462" s="16"/>
      <c r="X462" s="16"/>
      <c r="Y462" s="10"/>
      <c r="Z462" s="10"/>
    </row>
    <row r="463" spans="1:26" ht="15.75" customHeight="1">
      <c r="A463" s="10"/>
      <c r="B463" s="10"/>
      <c r="C463" s="10"/>
      <c r="D463" s="16"/>
      <c r="F463" s="9"/>
      <c r="G463" s="9"/>
      <c r="H463" s="16"/>
      <c r="I463" s="16"/>
      <c r="J463" s="16"/>
      <c r="K463" s="16"/>
      <c r="L463" s="16"/>
      <c r="M463" s="16"/>
      <c r="N463" s="16"/>
      <c r="P463" s="10"/>
      <c r="Q463" s="10"/>
      <c r="R463" s="16"/>
      <c r="S463" s="16"/>
      <c r="T463" s="16"/>
      <c r="U463" s="16"/>
      <c r="V463" s="16"/>
      <c r="W463" s="16"/>
      <c r="X463" s="16"/>
      <c r="Y463" s="10"/>
      <c r="Z463" s="10"/>
    </row>
    <row r="464" spans="1:26" ht="15.75" customHeight="1">
      <c r="A464" s="10"/>
      <c r="B464" s="10"/>
      <c r="C464" s="10"/>
      <c r="D464" s="16"/>
      <c r="F464" s="9"/>
      <c r="G464" s="9"/>
      <c r="H464" s="16"/>
      <c r="I464" s="16"/>
      <c r="J464" s="16"/>
      <c r="K464" s="16"/>
      <c r="L464" s="16"/>
      <c r="M464" s="16"/>
      <c r="N464" s="16"/>
      <c r="P464" s="10"/>
      <c r="Q464" s="10"/>
      <c r="R464" s="16"/>
      <c r="S464" s="16"/>
      <c r="T464" s="16"/>
      <c r="U464" s="16"/>
      <c r="V464" s="16"/>
      <c r="W464" s="16"/>
      <c r="X464" s="16"/>
      <c r="Y464" s="10"/>
      <c r="Z464" s="10"/>
    </row>
    <row r="465" spans="1:26" ht="15.75" customHeight="1">
      <c r="A465" s="10"/>
      <c r="B465" s="10"/>
      <c r="C465" s="10"/>
      <c r="D465" s="16"/>
      <c r="F465" s="9"/>
      <c r="G465" s="9"/>
      <c r="H465" s="16"/>
      <c r="I465" s="16"/>
      <c r="J465" s="16"/>
      <c r="K465" s="16"/>
      <c r="L465" s="16"/>
      <c r="M465" s="16"/>
      <c r="N465" s="16"/>
      <c r="P465" s="10"/>
      <c r="Q465" s="10"/>
      <c r="R465" s="16"/>
      <c r="S465" s="16"/>
      <c r="T465" s="16"/>
      <c r="U465" s="16"/>
      <c r="V465" s="16"/>
      <c r="W465" s="16"/>
      <c r="X465" s="16"/>
      <c r="Y465" s="10"/>
      <c r="Z465" s="10"/>
    </row>
    <row r="466" spans="1:26" ht="15.75" customHeight="1">
      <c r="A466" s="10"/>
      <c r="B466" s="10"/>
      <c r="C466" s="10"/>
      <c r="D466" s="16"/>
      <c r="F466" s="9"/>
      <c r="G466" s="9"/>
      <c r="H466" s="16"/>
      <c r="I466" s="16"/>
      <c r="J466" s="16"/>
      <c r="K466" s="16"/>
      <c r="L466" s="16"/>
      <c r="M466" s="16"/>
      <c r="N466" s="16"/>
      <c r="P466" s="10"/>
      <c r="Q466" s="10"/>
      <c r="R466" s="16"/>
      <c r="S466" s="16"/>
      <c r="T466" s="16"/>
      <c r="U466" s="16"/>
      <c r="V466" s="16"/>
      <c r="W466" s="16"/>
      <c r="X466" s="16"/>
      <c r="Y466" s="10"/>
      <c r="Z466" s="10"/>
    </row>
    <row r="467" spans="1:26" ht="15.75" customHeight="1">
      <c r="A467" s="10"/>
      <c r="B467" s="10"/>
      <c r="C467" s="10"/>
      <c r="D467" s="16"/>
      <c r="F467" s="9"/>
      <c r="G467" s="9"/>
      <c r="H467" s="16"/>
      <c r="I467" s="16"/>
      <c r="J467" s="16"/>
      <c r="K467" s="16"/>
      <c r="L467" s="16"/>
      <c r="M467" s="16"/>
      <c r="N467" s="16"/>
      <c r="P467" s="10"/>
      <c r="Q467" s="10"/>
      <c r="R467" s="16"/>
      <c r="S467" s="16"/>
      <c r="T467" s="16"/>
      <c r="U467" s="16"/>
      <c r="V467" s="16"/>
      <c r="W467" s="16"/>
      <c r="X467" s="16"/>
      <c r="Y467" s="10"/>
      <c r="Z467" s="10"/>
    </row>
    <row r="468" spans="1:26" ht="15.75" customHeight="1">
      <c r="A468" s="10"/>
      <c r="B468" s="10"/>
      <c r="C468" s="10"/>
      <c r="D468" s="16"/>
      <c r="F468" s="9"/>
      <c r="G468" s="9"/>
      <c r="H468" s="16"/>
      <c r="I468" s="16"/>
      <c r="J468" s="16"/>
      <c r="K468" s="16"/>
      <c r="L468" s="16"/>
      <c r="M468" s="16"/>
      <c r="N468" s="16"/>
      <c r="P468" s="10"/>
      <c r="Q468" s="10"/>
      <c r="R468" s="16"/>
      <c r="S468" s="16"/>
      <c r="T468" s="16"/>
      <c r="U468" s="16"/>
      <c r="V468" s="16"/>
      <c r="W468" s="16"/>
      <c r="X468" s="16"/>
      <c r="Y468" s="10"/>
      <c r="Z468" s="10"/>
    </row>
    <row r="469" spans="1:26" ht="15.75" customHeight="1">
      <c r="A469" s="10"/>
      <c r="B469" s="10"/>
      <c r="C469" s="10"/>
      <c r="D469" s="16"/>
      <c r="F469" s="9"/>
      <c r="G469" s="9"/>
      <c r="H469" s="16"/>
      <c r="I469" s="16"/>
      <c r="J469" s="16"/>
      <c r="K469" s="16"/>
      <c r="L469" s="16"/>
      <c r="M469" s="16"/>
      <c r="N469" s="16"/>
      <c r="P469" s="10"/>
      <c r="Q469" s="10"/>
      <c r="R469" s="16"/>
      <c r="S469" s="16"/>
      <c r="T469" s="16"/>
      <c r="U469" s="16"/>
      <c r="V469" s="16"/>
      <c r="W469" s="16"/>
      <c r="X469" s="16"/>
      <c r="Y469" s="10"/>
      <c r="Z469" s="10"/>
    </row>
    <row r="470" spans="1:26" ht="15.75" customHeight="1">
      <c r="A470" s="10"/>
      <c r="B470" s="10"/>
      <c r="C470" s="10"/>
      <c r="D470" s="16"/>
      <c r="F470" s="9"/>
      <c r="G470" s="9"/>
      <c r="H470" s="16"/>
      <c r="I470" s="16"/>
      <c r="J470" s="16"/>
      <c r="K470" s="16"/>
      <c r="L470" s="16"/>
      <c r="M470" s="16"/>
      <c r="N470" s="16"/>
      <c r="P470" s="10"/>
      <c r="Q470" s="10"/>
      <c r="R470" s="16"/>
      <c r="S470" s="16"/>
      <c r="T470" s="16"/>
      <c r="U470" s="16"/>
      <c r="V470" s="16"/>
      <c r="W470" s="16"/>
      <c r="X470" s="16"/>
      <c r="Y470" s="10"/>
      <c r="Z470" s="10"/>
    </row>
    <row r="471" spans="1:26" ht="15.75" customHeight="1">
      <c r="A471" s="10"/>
      <c r="B471" s="10"/>
      <c r="C471" s="10"/>
      <c r="D471" s="16"/>
      <c r="F471" s="9"/>
      <c r="G471" s="9"/>
      <c r="H471" s="16"/>
      <c r="I471" s="16"/>
      <c r="J471" s="16"/>
      <c r="K471" s="16"/>
      <c r="L471" s="16"/>
      <c r="M471" s="16"/>
      <c r="N471" s="16"/>
      <c r="P471" s="10"/>
      <c r="Q471" s="10"/>
      <c r="R471" s="16"/>
      <c r="S471" s="16"/>
      <c r="T471" s="16"/>
      <c r="U471" s="16"/>
      <c r="V471" s="16"/>
      <c r="W471" s="16"/>
      <c r="X471" s="16"/>
      <c r="Y471" s="10"/>
      <c r="Z471" s="10"/>
    </row>
    <row r="472" spans="1:26" ht="15.75" customHeight="1">
      <c r="A472" s="10"/>
      <c r="B472" s="10"/>
      <c r="C472" s="10"/>
      <c r="D472" s="16"/>
      <c r="F472" s="9"/>
      <c r="G472" s="9"/>
      <c r="H472" s="16"/>
      <c r="I472" s="16"/>
      <c r="J472" s="16"/>
      <c r="K472" s="16"/>
      <c r="L472" s="16"/>
      <c r="M472" s="16"/>
      <c r="N472" s="16"/>
      <c r="P472" s="10"/>
      <c r="Q472" s="10"/>
      <c r="R472" s="16"/>
      <c r="S472" s="16"/>
      <c r="T472" s="16"/>
      <c r="U472" s="16"/>
      <c r="V472" s="16"/>
      <c r="W472" s="16"/>
      <c r="X472" s="16"/>
      <c r="Y472" s="10"/>
      <c r="Z472" s="10"/>
    </row>
    <row r="473" spans="1:26" ht="15.75" customHeight="1">
      <c r="A473" s="10"/>
      <c r="B473" s="10"/>
      <c r="C473" s="10"/>
      <c r="D473" s="16"/>
      <c r="F473" s="9"/>
      <c r="G473" s="9"/>
      <c r="H473" s="16"/>
      <c r="I473" s="16"/>
      <c r="J473" s="16"/>
      <c r="K473" s="16"/>
      <c r="L473" s="16"/>
      <c r="M473" s="16"/>
      <c r="N473" s="16"/>
      <c r="P473" s="10"/>
      <c r="Q473" s="10"/>
      <c r="R473" s="16"/>
      <c r="S473" s="16"/>
      <c r="T473" s="16"/>
      <c r="U473" s="16"/>
      <c r="V473" s="16"/>
      <c r="W473" s="16"/>
      <c r="X473" s="16"/>
      <c r="Y473" s="10"/>
      <c r="Z473" s="10"/>
    </row>
    <row r="474" spans="1:26" ht="15.75" customHeight="1">
      <c r="A474" s="10"/>
      <c r="B474" s="10"/>
      <c r="C474" s="10"/>
      <c r="D474" s="16"/>
      <c r="F474" s="9"/>
      <c r="G474" s="9"/>
      <c r="H474" s="16"/>
      <c r="I474" s="16"/>
      <c r="J474" s="16"/>
      <c r="K474" s="16"/>
      <c r="L474" s="16"/>
      <c r="M474" s="16"/>
      <c r="N474" s="16"/>
      <c r="P474" s="10"/>
      <c r="Q474" s="10"/>
      <c r="R474" s="16"/>
      <c r="S474" s="16"/>
      <c r="T474" s="16"/>
      <c r="U474" s="16"/>
      <c r="V474" s="16"/>
      <c r="W474" s="16"/>
      <c r="X474" s="16"/>
      <c r="Y474" s="10"/>
      <c r="Z474" s="10"/>
    </row>
    <row r="475" spans="1:26" ht="15.75" customHeight="1">
      <c r="A475" s="10"/>
      <c r="B475" s="10"/>
      <c r="C475" s="10"/>
      <c r="D475" s="16"/>
      <c r="F475" s="9"/>
      <c r="G475" s="9"/>
      <c r="H475" s="16"/>
      <c r="I475" s="16"/>
      <c r="J475" s="16"/>
      <c r="K475" s="16"/>
      <c r="L475" s="16"/>
      <c r="M475" s="16"/>
      <c r="N475" s="16"/>
      <c r="P475" s="10"/>
      <c r="Q475" s="10"/>
      <c r="R475" s="16"/>
      <c r="S475" s="16"/>
      <c r="T475" s="16"/>
      <c r="U475" s="16"/>
      <c r="V475" s="16"/>
      <c r="W475" s="16"/>
      <c r="X475" s="16"/>
      <c r="Y475" s="10"/>
      <c r="Z475" s="10"/>
    </row>
    <row r="476" spans="1:26" ht="15.75" customHeight="1">
      <c r="A476" s="10"/>
      <c r="B476" s="10"/>
      <c r="C476" s="10"/>
      <c r="D476" s="16"/>
      <c r="F476" s="9"/>
      <c r="G476" s="9"/>
      <c r="H476" s="16"/>
      <c r="I476" s="16"/>
      <c r="J476" s="16"/>
      <c r="K476" s="16"/>
      <c r="L476" s="16"/>
      <c r="M476" s="16"/>
      <c r="N476" s="16"/>
      <c r="P476" s="10"/>
      <c r="Q476" s="10"/>
      <c r="R476" s="16"/>
      <c r="S476" s="16"/>
      <c r="T476" s="16"/>
      <c r="U476" s="16"/>
      <c r="V476" s="16"/>
      <c r="W476" s="16"/>
      <c r="X476" s="16"/>
      <c r="Y476" s="10"/>
      <c r="Z476" s="10"/>
    </row>
    <row r="477" spans="1:26" ht="15.75" customHeight="1">
      <c r="A477" s="10"/>
      <c r="B477" s="10"/>
      <c r="C477" s="10"/>
      <c r="D477" s="16"/>
      <c r="F477" s="9"/>
      <c r="G477" s="9"/>
      <c r="H477" s="16"/>
      <c r="I477" s="16"/>
      <c r="J477" s="16"/>
      <c r="K477" s="16"/>
      <c r="L477" s="16"/>
      <c r="M477" s="16"/>
      <c r="N477" s="16"/>
      <c r="P477" s="10"/>
      <c r="Q477" s="10"/>
      <c r="R477" s="16"/>
      <c r="S477" s="16"/>
      <c r="T477" s="16"/>
      <c r="U477" s="16"/>
      <c r="V477" s="16"/>
      <c r="W477" s="16"/>
      <c r="X477" s="16"/>
      <c r="Y477" s="10"/>
      <c r="Z477" s="10"/>
    </row>
    <row r="478" spans="1:26" ht="15.75" customHeight="1">
      <c r="A478" s="10"/>
      <c r="B478" s="10"/>
      <c r="C478" s="10"/>
      <c r="D478" s="16"/>
      <c r="F478" s="9"/>
      <c r="G478" s="9"/>
      <c r="H478" s="16"/>
      <c r="I478" s="16"/>
      <c r="J478" s="16"/>
      <c r="K478" s="16"/>
      <c r="L478" s="16"/>
      <c r="M478" s="16"/>
      <c r="N478" s="16"/>
      <c r="P478" s="10"/>
      <c r="Q478" s="10"/>
      <c r="R478" s="16"/>
      <c r="S478" s="16"/>
      <c r="T478" s="16"/>
      <c r="U478" s="16"/>
      <c r="V478" s="16"/>
      <c r="W478" s="16"/>
      <c r="X478" s="16"/>
      <c r="Y478" s="10"/>
      <c r="Z478" s="10"/>
    </row>
    <row r="479" spans="1:26" ht="15.75" customHeight="1">
      <c r="A479" s="10"/>
      <c r="B479" s="10"/>
      <c r="C479" s="10"/>
      <c r="D479" s="16"/>
      <c r="F479" s="9"/>
      <c r="G479" s="9"/>
      <c r="H479" s="16"/>
      <c r="I479" s="16"/>
      <c r="J479" s="16"/>
      <c r="K479" s="16"/>
      <c r="L479" s="16"/>
      <c r="M479" s="16"/>
      <c r="N479" s="16"/>
      <c r="P479" s="10"/>
      <c r="Q479" s="10"/>
      <c r="R479" s="16"/>
      <c r="S479" s="16"/>
      <c r="T479" s="16"/>
      <c r="U479" s="16"/>
      <c r="V479" s="16"/>
      <c r="W479" s="16"/>
      <c r="X479" s="16"/>
      <c r="Y479" s="10"/>
      <c r="Z479" s="10"/>
    </row>
    <row r="480" spans="1:26" ht="15.75" customHeight="1">
      <c r="A480" s="10"/>
      <c r="B480" s="10"/>
      <c r="C480" s="10"/>
      <c r="D480" s="16"/>
      <c r="F480" s="9"/>
      <c r="G480" s="9"/>
      <c r="H480" s="16"/>
      <c r="I480" s="16"/>
      <c r="J480" s="16"/>
      <c r="K480" s="16"/>
      <c r="L480" s="16"/>
      <c r="M480" s="16"/>
      <c r="N480" s="16"/>
      <c r="P480" s="10"/>
      <c r="Q480" s="10"/>
      <c r="R480" s="16"/>
      <c r="S480" s="16"/>
      <c r="T480" s="16"/>
      <c r="U480" s="16"/>
      <c r="V480" s="16"/>
      <c r="W480" s="16"/>
      <c r="X480" s="16"/>
      <c r="Y480" s="10"/>
      <c r="Z480" s="10"/>
    </row>
    <row r="481" spans="1:26" ht="15.75" customHeight="1">
      <c r="A481" s="10"/>
      <c r="B481" s="10"/>
      <c r="C481" s="10"/>
      <c r="D481" s="16"/>
      <c r="F481" s="9"/>
      <c r="G481" s="9"/>
      <c r="H481" s="16"/>
      <c r="I481" s="16"/>
      <c r="J481" s="16"/>
      <c r="K481" s="16"/>
      <c r="L481" s="16"/>
      <c r="M481" s="16"/>
      <c r="N481" s="16"/>
      <c r="P481" s="10"/>
      <c r="Q481" s="10"/>
      <c r="R481" s="16"/>
      <c r="S481" s="16"/>
      <c r="T481" s="16"/>
      <c r="U481" s="16"/>
      <c r="V481" s="16"/>
      <c r="W481" s="16"/>
      <c r="X481" s="16"/>
      <c r="Y481" s="10"/>
      <c r="Z481" s="10"/>
    </row>
    <row r="482" spans="1:26" ht="15.75" customHeight="1">
      <c r="A482" s="10"/>
      <c r="B482" s="10"/>
      <c r="C482" s="10"/>
      <c r="D482" s="16"/>
      <c r="F482" s="9"/>
      <c r="G482" s="9"/>
      <c r="H482" s="16"/>
      <c r="I482" s="16"/>
      <c r="J482" s="16"/>
      <c r="K482" s="16"/>
      <c r="L482" s="16"/>
      <c r="M482" s="16"/>
      <c r="N482" s="16"/>
      <c r="P482" s="10"/>
      <c r="Q482" s="10"/>
      <c r="R482" s="16"/>
      <c r="S482" s="16"/>
      <c r="T482" s="16"/>
      <c r="U482" s="16"/>
      <c r="V482" s="16"/>
      <c r="W482" s="16"/>
      <c r="X482" s="16"/>
      <c r="Y482" s="10"/>
      <c r="Z482" s="10"/>
    </row>
    <row r="483" spans="1:26" ht="15.75" customHeight="1">
      <c r="A483" s="10"/>
      <c r="B483" s="10"/>
      <c r="C483" s="10"/>
      <c r="D483" s="16"/>
      <c r="F483" s="9"/>
      <c r="G483" s="9"/>
      <c r="H483" s="16"/>
      <c r="I483" s="16"/>
      <c r="J483" s="16"/>
      <c r="K483" s="16"/>
      <c r="L483" s="16"/>
      <c r="M483" s="16"/>
      <c r="N483" s="16"/>
      <c r="P483" s="10"/>
      <c r="Q483" s="10"/>
      <c r="R483" s="16"/>
      <c r="S483" s="16"/>
      <c r="T483" s="16"/>
      <c r="U483" s="16"/>
      <c r="V483" s="16"/>
      <c r="W483" s="16"/>
      <c r="X483" s="16"/>
      <c r="Y483" s="10"/>
      <c r="Z483" s="10"/>
    </row>
    <row r="484" spans="1:26" ht="15.75" customHeight="1">
      <c r="A484" s="10"/>
      <c r="B484" s="10"/>
      <c r="C484" s="10"/>
      <c r="D484" s="16"/>
      <c r="F484" s="9"/>
      <c r="G484" s="9"/>
      <c r="H484" s="16"/>
      <c r="I484" s="16"/>
      <c r="J484" s="16"/>
      <c r="K484" s="16"/>
      <c r="L484" s="16"/>
      <c r="M484" s="16"/>
      <c r="N484" s="16"/>
      <c r="P484" s="10"/>
      <c r="Q484" s="10"/>
      <c r="R484" s="16"/>
      <c r="S484" s="16"/>
      <c r="T484" s="16"/>
      <c r="U484" s="16"/>
      <c r="V484" s="16"/>
      <c r="W484" s="16"/>
      <c r="X484" s="16"/>
      <c r="Y484" s="10"/>
      <c r="Z484" s="10"/>
    </row>
    <row r="485" spans="1:26" ht="15.75" customHeight="1">
      <c r="A485" s="10"/>
      <c r="B485" s="10"/>
      <c r="C485" s="10"/>
      <c r="D485" s="16"/>
      <c r="F485" s="9"/>
      <c r="G485" s="9"/>
      <c r="H485" s="16"/>
      <c r="I485" s="16"/>
      <c r="J485" s="16"/>
      <c r="K485" s="16"/>
      <c r="L485" s="16"/>
      <c r="M485" s="16"/>
      <c r="N485" s="16"/>
      <c r="P485" s="10"/>
      <c r="Q485" s="10"/>
      <c r="R485" s="16"/>
      <c r="S485" s="16"/>
      <c r="T485" s="16"/>
      <c r="U485" s="16"/>
      <c r="V485" s="16"/>
      <c r="W485" s="16"/>
      <c r="X485" s="16"/>
      <c r="Y485" s="10"/>
      <c r="Z485" s="10"/>
    </row>
    <row r="486" spans="1:26" ht="15.75" customHeight="1">
      <c r="A486" s="10"/>
      <c r="B486" s="10"/>
      <c r="C486" s="10"/>
      <c r="D486" s="16"/>
      <c r="F486" s="9"/>
      <c r="G486" s="9"/>
      <c r="H486" s="16"/>
      <c r="I486" s="16"/>
      <c r="J486" s="16"/>
      <c r="K486" s="16"/>
      <c r="L486" s="16"/>
      <c r="M486" s="16"/>
      <c r="N486" s="16"/>
      <c r="P486" s="10"/>
      <c r="Q486" s="10"/>
      <c r="R486" s="16"/>
      <c r="S486" s="16"/>
      <c r="T486" s="16"/>
      <c r="U486" s="16"/>
      <c r="V486" s="16"/>
      <c r="W486" s="16"/>
      <c r="X486" s="16"/>
      <c r="Y486" s="10"/>
      <c r="Z486" s="10"/>
    </row>
    <row r="487" spans="1:26" ht="15.75" customHeight="1">
      <c r="A487" s="10"/>
      <c r="B487" s="10"/>
      <c r="C487" s="10"/>
      <c r="D487" s="16"/>
      <c r="F487" s="9"/>
      <c r="G487" s="9"/>
      <c r="H487" s="16"/>
      <c r="I487" s="16"/>
      <c r="J487" s="16"/>
      <c r="K487" s="16"/>
      <c r="L487" s="16"/>
      <c r="M487" s="16"/>
      <c r="N487" s="16"/>
      <c r="P487" s="10"/>
      <c r="Q487" s="10"/>
      <c r="R487" s="16"/>
      <c r="S487" s="16"/>
      <c r="T487" s="16"/>
      <c r="U487" s="16"/>
      <c r="V487" s="16"/>
      <c r="W487" s="16"/>
      <c r="X487" s="16"/>
      <c r="Y487" s="10"/>
      <c r="Z487" s="10"/>
    </row>
    <row r="488" spans="1:26" ht="15.75" customHeight="1">
      <c r="A488" s="10"/>
      <c r="B488" s="10"/>
      <c r="C488" s="10"/>
      <c r="D488" s="16"/>
      <c r="F488" s="9"/>
      <c r="G488" s="9"/>
      <c r="H488" s="16"/>
      <c r="I488" s="16"/>
      <c r="J488" s="16"/>
      <c r="K488" s="16"/>
      <c r="L488" s="16"/>
      <c r="M488" s="16"/>
      <c r="N488" s="16"/>
      <c r="P488" s="10"/>
      <c r="Q488" s="10"/>
      <c r="R488" s="16"/>
      <c r="S488" s="16"/>
      <c r="T488" s="16"/>
      <c r="U488" s="16"/>
      <c r="V488" s="16"/>
      <c r="W488" s="16"/>
      <c r="X488" s="16"/>
      <c r="Y488" s="10"/>
      <c r="Z488" s="10"/>
    </row>
    <row r="489" spans="1:26" ht="15.75" customHeight="1">
      <c r="A489" s="10"/>
      <c r="B489" s="10"/>
      <c r="C489" s="10"/>
      <c r="D489" s="16"/>
      <c r="F489" s="9"/>
      <c r="G489" s="9"/>
      <c r="H489" s="16"/>
      <c r="I489" s="16"/>
      <c r="J489" s="16"/>
      <c r="K489" s="16"/>
      <c r="L489" s="16"/>
      <c r="M489" s="16"/>
      <c r="N489" s="16"/>
      <c r="P489" s="10"/>
      <c r="Q489" s="10"/>
      <c r="R489" s="16"/>
      <c r="S489" s="16"/>
      <c r="T489" s="16"/>
      <c r="U489" s="16"/>
      <c r="V489" s="16"/>
      <c r="W489" s="16"/>
      <c r="X489" s="16"/>
      <c r="Y489" s="10"/>
      <c r="Z489" s="10"/>
    </row>
    <row r="490" spans="1:26" ht="15.75" customHeight="1">
      <c r="A490" s="10"/>
      <c r="B490" s="10"/>
      <c r="C490" s="10"/>
      <c r="D490" s="16"/>
      <c r="F490" s="9"/>
      <c r="G490" s="9"/>
      <c r="H490" s="16"/>
      <c r="I490" s="16"/>
      <c r="J490" s="16"/>
      <c r="K490" s="16"/>
      <c r="L490" s="16"/>
      <c r="M490" s="16"/>
      <c r="N490" s="16"/>
      <c r="P490" s="10"/>
      <c r="Q490" s="10"/>
      <c r="R490" s="16"/>
      <c r="S490" s="16"/>
      <c r="T490" s="16"/>
      <c r="U490" s="16"/>
      <c r="V490" s="16"/>
      <c r="W490" s="16"/>
      <c r="X490" s="16"/>
      <c r="Y490" s="10"/>
      <c r="Z490" s="10"/>
    </row>
    <row r="491" spans="1:26" ht="15.75" customHeight="1">
      <c r="A491" s="10"/>
      <c r="B491" s="10"/>
      <c r="C491" s="10"/>
      <c r="D491" s="16"/>
      <c r="F491" s="9"/>
      <c r="G491" s="9"/>
      <c r="H491" s="16"/>
      <c r="I491" s="16"/>
      <c r="J491" s="16"/>
      <c r="K491" s="16"/>
      <c r="L491" s="16"/>
      <c r="M491" s="16"/>
      <c r="N491" s="16"/>
      <c r="P491" s="10"/>
      <c r="Q491" s="10"/>
      <c r="R491" s="16"/>
      <c r="S491" s="16"/>
      <c r="T491" s="16"/>
      <c r="U491" s="16"/>
      <c r="V491" s="16"/>
      <c r="W491" s="16"/>
      <c r="X491" s="16"/>
      <c r="Y491" s="10"/>
      <c r="Z491" s="10"/>
    </row>
    <row r="492" spans="1:26" ht="15.75" customHeight="1">
      <c r="A492" s="10"/>
      <c r="B492" s="10"/>
      <c r="C492" s="10"/>
      <c r="D492" s="16"/>
      <c r="F492" s="9"/>
      <c r="G492" s="9"/>
      <c r="H492" s="16"/>
      <c r="I492" s="16"/>
      <c r="J492" s="16"/>
      <c r="K492" s="16"/>
      <c r="L492" s="16"/>
      <c r="M492" s="16"/>
      <c r="N492" s="16"/>
      <c r="P492" s="10"/>
      <c r="Q492" s="10"/>
      <c r="R492" s="16"/>
      <c r="S492" s="16"/>
      <c r="T492" s="16"/>
      <c r="U492" s="16"/>
      <c r="V492" s="16"/>
      <c r="W492" s="16"/>
      <c r="X492" s="16"/>
      <c r="Y492" s="10"/>
      <c r="Z492" s="10"/>
    </row>
    <row r="493" spans="1:26" ht="15.75" customHeight="1">
      <c r="A493" s="10"/>
      <c r="B493" s="10"/>
      <c r="C493" s="10"/>
      <c r="D493" s="16"/>
      <c r="F493" s="9"/>
      <c r="G493" s="9"/>
      <c r="H493" s="16"/>
      <c r="I493" s="16"/>
      <c r="J493" s="16"/>
      <c r="K493" s="16"/>
      <c r="L493" s="16"/>
      <c r="M493" s="16"/>
      <c r="N493" s="16"/>
      <c r="P493" s="10"/>
      <c r="Q493" s="10"/>
      <c r="R493" s="16"/>
      <c r="S493" s="16"/>
      <c r="T493" s="16"/>
      <c r="U493" s="16"/>
      <c r="V493" s="16"/>
      <c r="W493" s="16"/>
      <c r="X493" s="16"/>
      <c r="Y493" s="10"/>
      <c r="Z493" s="10"/>
    </row>
    <row r="494" spans="1:26" ht="15.75" customHeight="1">
      <c r="A494" s="10"/>
      <c r="B494" s="10"/>
      <c r="C494" s="10"/>
      <c r="D494" s="16"/>
      <c r="F494" s="9"/>
      <c r="G494" s="9"/>
      <c r="H494" s="16"/>
      <c r="I494" s="16"/>
      <c r="J494" s="16"/>
      <c r="K494" s="16"/>
      <c r="L494" s="16"/>
      <c r="M494" s="16"/>
      <c r="N494" s="16"/>
      <c r="P494" s="10"/>
      <c r="Q494" s="10"/>
      <c r="R494" s="16"/>
      <c r="S494" s="16"/>
      <c r="T494" s="16"/>
      <c r="U494" s="16"/>
      <c r="V494" s="16"/>
      <c r="W494" s="16"/>
      <c r="X494" s="16"/>
      <c r="Y494" s="10"/>
      <c r="Z494" s="10"/>
    </row>
    <row r="495" spans="1:26" ht="15.75" customHeight="1">
      <c r="A495" s="10"/>
      <c r="B495" s="10"/>
      <c r="C495" s="10"/>
      <c r="D495" s="16"/>
      <c r="F495" s="9"/>
      <c r="G495" s="9"/>
      <c r="H495" s="16"/>
      <c r="I495" s="16"/>
      <c r="J495" s="16"/>
      <c r="K495" s="16"/>
      <c r="L495" s="16"/>
      <c r="M495" s="16"/>
      <c r="N495" s="16"/>
      <c r="P495" s="10"/>
      <c r="Q495" s="10"/>
      <c r="R495" s="16"/>
      <c r="S495" s="16"/>
      <c r="T495" s="16"/>
      <c r="U495" s="16"/>
      <c r="V495" s="16"/>
      <c r="W495" s="16"/>
      <c r="X495" s="16"/>
      <c r="Y495" s="10"/>
      <c r="Z495" s="10"/>
    </row>
    <row r="496" spans="1:26" ht="15.75" customHeight="1">
      <c r="A496" s="10"/>
      <c r="B496" s="10"/>
      <c r="C496" s="10"/>
      <c r="D496" s="16"/>
      <c r="F496" s="9"/>
      <c r="G496" s="9"/>
      <c r="H496" s="16"/>
      <c r="I496" s="16"/>
      <c r="J496" s="16"/>
      <c r="K496" s="16"/>
      <c r="L496" s="16"/>
      <c r="M496" s="16"/>
      <c r="N496" s="16"/>
      <c r="P496" s="10"/>
      <c r="Q496" s="10"/>
      <c r="R496" s="16"/>
      <c r="S496" s="16"/>
      <c r="T496" s="16"/>
      <c r="U496" s="16"/>
      <c r="V496" s="16"/>
      <c r="W496" s="16"/>
      <c r="X496" s="16"/>
      <c r="Y496" s="10"/>
      <c r="Z496" s="10"/>
    </row>
    <row r="497" spans="1:26" ht="15.75" customHeight="1">
      <c r="A497" s="10"/>
      <c r="B497" s="10"/>
      <c r="C497" s="10"/>
      <c r="D497" s="16"/>
      <c r="F497" s="9"/>
      <c r="G497" s="9"/>
      <c r="H497" s="16"/>
      <c r="I497" s="16"/>
      <c r="J497" s="16"/>
      <c r="K497" s="16"/>
      <c r="L497" s="16"/>
      <c r="M497" s="16"/>
      <c r="N497" s="16"/>
      <c r="P497" s="10"/>
      <c r="Q497" s="10"/>
      <c r="R497" s="16"/>
      <c r="S497" s="16"/>
      <c r="T497" s="16"/>
      <c r="U497" s="16"/>
      <c r="V497" s="16"/>
      <c r="W497" s="16"/>
      <c r="X497" s="16"/>
      <c r="Y497" s="10"/>
      <c r="Z497" s="10"/>
    </row>
    <row r="498" spans="1:26" ht="15.75" customHeight="1">
      <c r="A498" s="10"/>
      <c r="B498" s="10"/>
      <c r="C498" s="10"/>
      <c r="D498" s="16"/>
      <c r="F498" s="9"/>
      <c r="G498" s="9"/>
      <c r="H498" s="16"/>
      <c r="I498" s="16"/>
      <c r="J498" s="16"/>
      <c r="K498" s="16"/>
      <c r="L498" s="16"/>
      <c r="M498" s="16"/>
      <c r="N498" s="16"/>
      <c r="P498" s="10"/>
      <c r="Q498" s="10"/>
      <c r="R498" s="16"/>
      <c r="S498" s="16"/>
      <c r="T498" s="16"/>
      <c r="U498" s="16"/>
      <c r="V498" s="16"/>
      <c r="W498" s="16"/>
      <c r="X498" s="16"/>
      <c r="Y498" s="10"/>
      <c r="Z498" s="10"/>
    </row>
    <row r="499" spans="1:26" ht="15.75" customHeight="1">
      <c r="A499" s="10"/>
      <c r="B499" s="10"/>
      <c r="C499" s="10"/>
      <c r="D499" s="16"/>
      <c r="F499" s="9"/>
      <c r="G499" s="9"/>
      <c r="H499" s="16"/>
      <c r="I499" s="16"/>
      <c r="J499" s="16"/>
      <c r="K499" s="16"/>
      <c r="L499" s="16"/>
      <c r="M499" s="16"/>
      <c r="N499" s="16"/>
      <c r="P499" s="10"/>
      <c r="Q499" s="10"/>
      <c r="R499" s="16"/>
      <c r="S499" s="16"/>
      <c r="T499" s="16"/>
      <c r="U499" s="16"/>
      <c r="V499" s="16"/>
      <c r="W499" s="16"/>
      <c r="X499" s="16"/>
      <c r="Y499" s="10"/>
      <c r="Z499" s="10"/>
    </row>
    <row r="500" spans="1:26" ht="15.75" customHeight="1">
      <c r="A500" s="10"/>
      <c r="B500" s="10"/>
      <c r="C500" s="10"/>
      <c r="D500" s="16"/>
      <c r="F500" s="9"/>
      <c r="G500" s="9"/>
      <c r="H500" s="16"/>
      <c r="I500" s="16"/>
      <c r="J500" s="16"/>
      <c r="K500" s="16"/>
      <c r="L500" s="16"/>
      <c r="M500" s="16"/>
      <c r="N500" s="16"/>
      <c r="P500" s="10"/>
      <c r="Q500" s="10"/>
      <c r="R500" s="16"/>
      <c r="S500" s="16"/>
      <c r="T500" s="16"/>
      <c r="U500" s="16"/>
      <c r="V500" s="16"/>
      <c r="W500" s="16"/>
      <c r="X500" s="16"/>
      <c r="Y500" s="10"/>
      <c r="Z500" s="10"/>
    </row>
    <row r="501" spans="1:26" ht="15.75" customHeight="1">
      <c r="A501" s="10"/>
      <c r="B501" s="10"/>
      <c r="C501" s="10"/>
      <c r="D501" s="16"/>
      <c r="F501" s="9"/>
      <c r="G501" s="9"/>
      <c r="H501" s="16"/>
      <c r="I501" s="16"/>
      <c r="J501" s="16"/>
      <c r="K501" s="16"/>
      <c r="L501" s="16"/>
      <c r="M501" s="16"/>
      <c r="N501" s="16"/>
      <c r="P501" s="10"/>
      <c r="Q501" s="10"/>
      <c r="R501" s="16"/>
      <c r="S501" s="16"/>
      <c r="T501" s="16"/>
      <c r="U501" s="16"/>
      <c r="V501" s="16"/>
      <c r="W501" s="16"/>
      <c r="X501" s="16"/>
      <c r="Y501" s="10"/>
      <c r="Z501" s="10"/>
    </row>
    <row r="502" spans="1:26" ht="15.75" customHeight="1">
      <c r="A502" s="10"/>
      <c r="B502" s="10"/>
      <c r="C502" s="10"/>
      <c r="D502" s="16"/>
      <c r="F502" s="9"/>
      <c r="G502" s="9"/>
      <c r="H502" s="16"/>
      <c r="I502" s="16"/>
      <c r="J502" s="16"/>
      <c r="K502" s="16"/>
      <c r="L502" s="16"/>
      <c r="M502" s="16"/>
      <c r="N502" s="16"/>
      <c r="P502" s="10"/>
      <c r="Q502" s="10"/>
      <c r="R502" s="16"/>
      <c r="S502" s="16"/>
      <c r="T502" s="16"/>
      <c r="U502" s="16"/>
      <c r="V502" s="16"/>
      <c r="W502" s="16"/>
      <c r="X502" s="16"/>
      <c r="Y502" s="10"/>
      <c r="Z502" s="10"/>
    </row>
    <row r="503" spans="1:26" ht="15.75" customHeight="1">
      <c r="A503" s="10"/>
      <c r="B503" s="10"/>
      <c r="C503" s="10"/>
      <c r="D503" s="16"/>
      <c r="F503" s="9"/>
      <c r="G503" s="9"/>
      <c r="H503" s="16"/>
      <c r="I503" s="16"/>
      <c r="J503" s="16"/>
      <c r="K503" s="16"/>
      <c r="L503" s="16"/>
      <c r="M503" s="16"/>
      <c r="N503" s="16"/>
      <c r="P503" s="10"/>
      <c r="Q503" s="10"/>
      <c r="R503" s="16"/>
      <c r="S503" s="16"/>
      <c r="T503" s="16"/>
      <c r="U503" s="16"/>
      <c r="V503" s="16"/>
      <c r="W503" s="16"/>
      <c r="X503" s="16"/>
      <c r="Y503" s="10"/>
      <c r="Z503" s="10"/>
    </row>
    <row r="504" spans="1:26" ht="15.75" customHeight="1">
      <c r="A504" s="10"/>
      <c r="B504" s="10"/>
      <c r="C504" s="10"/>
      <c r="D504" s="16"/>
      <c r="F504" s="9"/>
      <c r="G504" s="9"/>
      <c r="H504" s="16"/>
      <c r="I504" s="16"/>
      <c r="J504" s="16"/>
      <c r="K504" s="16"/>
      <c r="L504" s="16"/>
      <c r="M504" s="16"/>
      <c r="N504" s="16"/>
      <c r="P504" s="10"/>
      <c r="Q504" s="10"/>
      <c r="R504" s="16"/>
      <c r="S504" s="16"/>
      <c r="T504" s="16"/>
      <c r="U504" s="16"/>
      <c r="V504" s="16"/>
      <c r="W504" s="16"/>
      <c r="X504" s="16"/>
      <c r="Y504" s="10"/>
      <c r="Z504" s="10"/>
    </row>
    <row r="505" spans="1:26" ht="15.75" customHeight="1">
      <c r="A505" s="10"/>
      <c r="B505" s="10"/>
      <c r="C505" s="10"/>
      <c r="D505" s="16"/>
      <c r="F505" s="9"/>
      <c r="G505" s="9"/>
      <c r="H505" s="16"/>
      <c r="I505" s="16"/>
      <c r="J505" s="16"/>
      <c r="K505" s="16"/>
      <c r="L505" s="16"/>
      <c r="M505" s="16"/>
      <c r="N505" s="16"/>
      <c r="P505" s="10"/>
      <c r="Q505" s="10"/>
      <c r="R505" s="16"/>
      <c r="S505" s="16"/>
      <c r="T505" s="16"/>
      <c r="U505" s="16"/>
      <c r="V505" s="16"/>
      <c r="W505" s="16"/>
      <c r="X505" s="16"/>
      <c r="Y505" s="10"/>
      <c r="Z505" s="10"/>
    </row>
    <row r="506" spans="1:26" ht="15.75" customHeight="1">
      <c r="A506" s="10"/>
      <c r="B506" s="10"/>
      <c r="C506" s="10"/>
      <c r="D506" s="16"/>
      <c r="F506" s="9"/>
      <c r="G506" s="9"/>
      <c r="H506" s="16"/>
      <c r="I506" s="16"/>
      <c r="J506" s="16"/>
      <c r="K506" s="16"/>
      <c r="L506" s="16"/>
      <c r="M506" s="16"/>
      <c r="N506" s="16"/>
      <c r="P506" s="10"/>
      <c r="Q506" s="10"/>
      <c r="R506" s="16"/>
      <c r="S506" s="16"/>
      <c r="T506" s="16"/>
      <c r="U506" s="16"/>
      <c r="V506" s="16"/>
      <c r="W506" s="16"/>
      <c r="X506" s="16"/>
      <c r="Y506" s="10"/>
      <c r="Z506" s="10"/>
    </row>
    <row r="507" spans="1:26" ht="15.75" customHeight="1">
      <c r="A507" s="10"/>
      <c r="B507" s="10"/>
      <c r="C507" s="10"/>
      <c r="D507" s="16"/>
      <c r="F507" s="9"/>
      <c r="G507" s="9"/>
      <c r="H507" s="16"/>
      <c r="I507" s="16"/>
      <c r="J507" s="16"/>
      <c r="K507" s="16"/>
      <c r="L507" s="16"/>
      <c r="M507" s="16"/>
      <c r="N507" s="16"/>
      <c r="P507" s="10"/>
      <c r="Q507" s="10"/>
      <c r="R507" s="16"/>
      <c r="S507" s="16"/>
      <c r="T507" s="16"/>
      <c r="U507" s="16"/>
      <c r="V507" s="16"/>
      <c r="W507" s="16"/>
      <c r="X507" s="16"/>
      <c r="Y507" s="10"/>
      <c r="Z507" s="10"/>
    </row>
    <row r="508" spans="1:26" ht="15.75" customHeight="1">
      <c r="A508" s="10"/>
      <c r="B508" s="10"/>
      <c r="C508" s="10"/>
      <c r="D508" s="16"/>
      <c r="F508" s="9"/>
      <c r="G508" s="9"/>
      <c r="H508" s="16"/>
      <c r="I508" s="16"/>
      <c r="J508" s="16"/>
      <c r="K508" s="16"/>
      <c r="L508" s="16"/>
      <c r="M508" s="16"/>
      <c r="N508" s="16"/>
      <c r="P508" s="10"/>
      <c r="Q508" s="10"/>
      <c r="R508" s="16"/>
      <c r="S508" s="16"/>
      <c r="T508" s="16"/>
      <c r="U508" s="16"/>
      <c r="V508" s="16"/>
      <c r="W508" s="16"/>
      <c r="X508" s="16"/>
      <c r="Y508" s="10"/>
      <c r="Z508" s="10"/>
    </row>
    <row r="509" spans="1:26" ht="15.75" customHeight="1">
      <c r="A509" s="10"/>
      <c r="B509" s="10"/>
      <c r="C509" s="10"/>
      <c r="D509" s="16"/>
      <c r="F509" s="9"/>
      <c r="G509" s="9"/>
      <c r="H509" s="16"/>
      <c r="I509" s="16"/>
      <c r="J509" s="16"/>
      <c r="K509" s="16"/>
      <c r="L509" s="16"/>
      <c r="M509" s="16"/>
      <c r="N509" s="16"/>
      <c r="P509" s="10"/>
      <c r="Q509" s="10"/>
      <c r="R509" s="16"/>
      <c r="S509" s="16"/>
      <c r="T509" s="16"/>
      <c r="U509" s="16"/>
      <c r="V509" s="16"/>
      <c r="W509" s="16"/>
      <c r="X509" s="16"/>
      <c r="Y509" s="10"/>
      <c r="Z509" s="10"/>
    </row>
    <row r="510" spans="1:26" ht="15.75" customHeight="1">
      <c r="A510" s="10"/>
      <c r="B510" s="10"/>
      <c r="C510" s="10"/>
      <c r="D510" s="16"/>
      <c r="F510" s="9"/>
      <c r="G510" s="9"/>
      <c r="H510" s="16"/>
      <c r="I510" s="16"/>
      <c r="J510" s="16"/>
      <c r="K510" s="16"/>
      <c r="L510" s="16"/>
      <c r="M510" s="16"/>
      <c r="N510" s="16"/>
      <c r="P510" s="10"/>
      <c r="Q510" s="10"/>
      <c r="R510" s="16"/>
      <c r="S510" s="16"/>
      <c r="T510" s="16"/>
      <c r="U510" s="16"/>
      <c r="V510" s="16"/>
      <c r="W510" s="16"/>
      <c r="X510" s="16"/>
      <c r="Y510" s="10"/>
      <c r="Z510" s="10"/>
    </row>
    <row r="511" spans="1:26" ht="15.75" customHeight="1">
      <c r="A511" s="10"/>
      <c r="B511" s="10"/>
      <c r="C511" s="10"/>
      <c r="D511" s="16"/>
      <c r="F511" s="9"/>
      <c r="G511" s="9"/>
      <c r="H511" s="16"/>
      <c r="I511" s="16"/>
      <c r="J511" s="16"/>
      <c r="K511" s="16"/>
      <c r="L511" s="16"/>
      <c r="M511" s="16"/>
      <c r="N511" s="16"/>
      <c r="P511" s="10"/>
      <c r="Q511" s="10"/>
      <c r="R511" s="16"/>
      <c r="S511" s="16"/>
      <c r="T511" s="16"/>
      <c r="U511" s="16"/>
      <c r="V511" s="16"/>
      <c r="W511" s="16"/>
      <c r="X511" s="16"/>
      <c r="Y511" s="10"/>
      <c r="Z511" s="10"/>
    </row>
    <row r="512" spans="1:26" ht="15.75" customHeight="1">
      <c r="A512" s="10"/>
      <c r="B512" s="10"/>
      <c r="C512" s="10"/>
      <c r="D512" s="16"/>
      <c r="F512" s="9"/>
      <c r="G512" s="9"/>
      <c r="H512" s="16"/>
      <c r="I512" s="16"/>
      <c r="J512" s="16"/>
      <c r="K512" s="16"/>
      <c r="L512" s="16"/>
      <c r="M512" s="16"/>
      <c r="N512" s="16"/>
      <c r="P512" s="10"/>
      <c r="Q512" s="10"/>
      <c r="R512" s="16"/>
      <c r="S512" s="16"/>
      <c r="T512" s="16"/>
      <c r="U512" s="16"/>
      <c r="V512" s="16"/>
      <c r="W512" s="16"/>
      <c r="X512" s="16"/>
      <c r="Y512" s="10"/>
      <c r="Z512" s="10"/>
    </row>
    <row r="513" spans="1:26" ht="15.75" customHeight="1">
      <c r="A513" s="10"/>
      <c r="B513" s="10"/>
      <c r="C513" s="10"/>
      <c r="D513" s="16"/>
      <c r="F513" s="9"/>
      <c r="G513" s="9"/>
      <c r="H513" s="16"/>
      <c r="I513" s="16"/>
      <c r="J513" s="16"/>
      <c r="K513" s="16"/>
      <c r="L513" s="16"/>
      <c r="M513" s="16"/>
      <c r="N513" s="16"/>
      <c r="P513" s="10"/>
      <c r="Q513" s="10"/>
      <c r="R513" s="16"/>
      <c r="S513" s="16"/>
      <c r="T513" s="16"/>
      <c r="U513" s="16"/>
      <c r="V513" s="16"/>
      <c r="W513" s="16"/>
      <c r="X513" s="16"/>
      <c r="Y513" s="10"/>
      <c r="Z513" s="10"/>
    </row>
    <row r="514" spans="1:26" ht="15.75" customHeight="1">
      <c r="A514" s="10"/>
      <c r="B514" s="10"/>
      <c r="C514" s="10"/>
      <c r="D514" s="16"/>
      <c r="F514" s="9"/>
      <c r="G514" s="9"/>
      <c r="H514" s="16"/>
      <c r="I514" s="16"/>
      <c r="J514" s="16"/>
      <c r="K514" s="16"/>
      <c r="L514" s="16"/>
      <c r="M514" s="16"/>
      <c r="N514" s="16"/>
      <c r="P514" s="10"/>
      <c r="Q514" s="10"/>
      <c r="R514" s="16"/>
      <c r="S514" s="16"/>
      <c r="T514" s="16"/>
      <c r="U514" s="16"/>
      <c r="V514" s="16"/>
      <c r="W514" s="16"/>
      <c r="X514" s="16"/>
      <c r="Y514" s="10"/>
      <c r="Z514" s="10"/>
    </row>
    <row r="515" spans="1:26" ht="15.75" customHeight="1">
      <c r="A515" s="10"/>
      <c r="B515" s="10"/>
      <c r="C515" s="10"/>
      <c r="D515" s="16"/>
      <c r="F515" s="9"/>
      <c r="G515" s="9"/>
      <c r="H515" s="16"/>
      <c r="I515" s="16"/>
      <c r="J515" s="16"/>
      <c r="K515" s="16"/>
      <c r="L515" s="16"/>
      <c r="M515" s="16"/>
      <c r="N515" s="16"/>
      <c r="P515" s="10"/>
      <c r="Q515" s="10"/>
      <c r="R515" s="16"/>
      <c r="S515" s="16"/>
      <c r="T515" s="16"/>
      <c r="U515" s="16"/>
      <c r="V515" s="16"/>
      <c r="W515" s="16"/>
      <c r="X515" s="16"/>
      <c r="Y515" s="10"/>
      <c r="Z515" s="10"/>
    </row>
    <row r="516" spans="1:26" ht="15.75" customHeight="1">
      <c r="A516" s="10"/>
      <c r="B516" s="10"/>
      <c r="C516" s="10"/>
      <c r="D516" s="16"/>
      <c r="F516" s="9"/>
      <c r="G516" s="9"/>
      <c r="H516" s="16"/>
      <c r="I516" s="16"/>
      <c r="J516" s="16"/>
      <c r="K516" s="16"/>
      <c r="L516" s="16"/>
      <c r="M516" s="16"/>
      <c r="N516" s="16"/>
      <c r="P516" s="10"/>
      <c r="Q516" s="10"/>
      <c r="R516" s="16"/>
      <c r="S516" s="16"/>
      <c r="T516" s="16"/>
      <c r="U516" s="16"/>
      <c r="V516" s="16"/>
      <c r="W516" s="16"/>
      <c r="X516" s="16"/>
      <c r="Y516" s="10"/>
      <c r="Z516" s="10"/>
    </row>
    <row r="517" spans="1:26" ht="15.75" customHeight="1">
      <c r="A517" s="10"/>
      <c r="B517" s="10"/>
      <c r="C517" s="10"/>
      <c r="D517" s="16"/>
      <c r="F517" s="9"/>
      <c r="G517" s="9"/>
      <c r="H517" s="16"/>
      <c r="I517" s="16"/>
      <c r="J517" s="16"/>
      <c r="K517" s="16"/>
      <c r="L517" s="16"/>
      <c r="M517" s="16"/>
      <c r="N517" s="16"/>
      <c r="P517" s="10"/>
      <c r="Q517" s="10"/>
      <c r="R517" s="16"/>
      <c r="S517" s="16"/>
      <c r="T517" s="16"/>
      <c r="U517" s="16"/>
      <c r="V517" s="16"/>
      <c r="W517" s="16"/>
      <c r="X517" s="16"/>
      <c r="Y517" s="10"/>
      <c r="Z517" s="10"/>
    </row>
    <row r="518" spans="1:26" ht="15.75" customHeight="1">
      <c r="A518" s="10"/>
      <c r="B518" s="10"/>
      <c r="C518" s="10"/>
      <c r="D518" s="16"/>
      <c r="F518" s="9"/>
      <c r="G518" s="9"/>
      <c r="H518" s="16"/>
      <c r="I518" s="16"/>
      <c r="J518" s="16"/>
      <c r="K518" s="16"/>
      <c r="L518" s="16"/>
      <c r="M518" s="16"/>
      <c r="N518" s="16"/>
      <c r="P518" s="10"/>
      <c r="Q518" s="10"/>
      <c r="R518" s="16"/>
      <c r="S518" s="16"/>
      <c r="T518" s="16"/>
      <c r="U518" s="16"/>
      <c r="V518" s="16"/>
      <c r="W518" s="16"/>
      <c r="X518" s="16"/>
      <c r="Y518" s="10"/>
      <c r="Z518" s="10"/>
    </row>
    <row r="519" spans="1:26" ht="15.75" customHeight="1">
      <c r="A519" s="10"/>
      <c r="B519" s="10"/>
      <c r="C519" s="10"/>
      <c r="D519" s="16"/>
      <c r="F519" s="9"/>
      <c r="G519" s="9"/>
      <c r="H519" s="16"/>
      <c r="I519" s="16"/>
      <c r="J519" s="16"/>
      <c r="K519" s="16"/>
      <c r="L519" s="16"/>
      <c r="M519" s="16"/>
      <c r="N519" s="16"/>
      <c r="P519" s="10"/>
      <c r="Q519" s="10"/>
      <c r="R519" s="16"/>
      <c r="S519" s="16"/>
      <c r="T519" s="16"/>
      <c r="U519" s="16"/>
      <c r="V519" s="16"/>
      <c r="W519" s="16"/>
      <c r="X519" s="16"/>
      <c r="Y519" s="10"/>
      <c r="Z519" s="10"/>
    </row>
    <row r="520" spans="1:26" ht="15.75" customHeight="1">
      <c r="A520" s="10"/>
      <c r="B520" s="10"/>
      <c r="C520" s="10"/>
      <c r="D520" s="16"/>
      <c r="F520" s="9"/>
      <c r="G520" s="9"/>
      <c r="H520" s="16"/>
      <c r="I520" s="16"/>
      <c r="J520" s="16"/>
      <c r="K520" s="16"/>
      <c r="L520" s="16"/>
      <c r="M520" s="16"/>
      <c r="N520" s="16"/>
      <c r="P520" s="10"/>
      <c r="Q520" s="10"/>
      <c r="R520" s="16"/>
      <c r="S520" s="16"/>
      <c r="T520" s="16"/>
      <c r="U520" s="16"/>
      <c r="V520" s="16"/>
      <c r="W520" s="16"/>
      <c r="X520" s="16"/>
      <c r="Y520" s="10"/>
      <c r="Z520" s="10"/>
    </row>
    <row r="521" spans="1:26" ht="15.75" customHeight="1">
      <c r="A521" s="10"/>
      <c r="B521" s="10"/>
      <c r="C521" s="10"/>
      <c r="D521" s="16"/>
      <c r="F521" s="9"/>
      <c r="G521" s="9"/>
      <c r="H521" s="16"/>
      <c r="I521" s="16"/>
      <c r="J521" s="16"/>
      <c r="K521" s="16"/>
      <c r="L521" s="16"/>
      <c r="M521" s="16"/>
      <c r="N521" s="16"/>
      <c r="P521" s="10"/>
      <c r="Q521" s="10"/>
      <c r="R521" s="16"/>
      <c r="S521" s="16"/>
      <c r="T521" s="16"/>
      <c r="U521" s="16"/>
      <c r="V521" s="16"/>
      <c r="W521" s="16"/>
      <c r="X521" s="16"/>
      <c r="Y521" s="10"/>
      <c r="Z521" s="10"/>
    </row>
    <row r="522" spans="1:26" ht="15.75" customHeight="1">
      <c r="A522" s="10"/>
      <c r="B522" s="10"/>
      <c r="C522" s="10"/>
      <c r="D522" s="16"/>
      <c r="F522" s="9"/>
      <c r="G522" s="9"/>
      <c r="H522" s="16"/>
      <c r="I522" s="16"/>
      <c r="J522" s="16"/>
      <c r="K522" s="16"/>
      <c r="L522" s="16"/>
      <c r="M522" s="16"/>
      <c r="N522" s="16"/>
      <c r="P522" s="10"/>
      <c r="Q522" s="10"/>
      <c r="R522" s="16"/>
      <c r="S522" s="16"/>
      <c r="T522" s="16"/>
      <c r="U522" s="16"/>
      <c r="V522" s="16"/>
      <c r="W522" s="16"/>
      <c r="X522" s="16"/>
      <c r="Y522" s="10"/>
      <c r="Z522" s="10"/>
    </row>
    <row r="523" spans="1:26" ht="15.75" customHeight="1">
      <c r="A523" s="10"/>
      <c r="B523" s="10"/>
      <c r="C523" s="10"/>
      <c r="D523" s="16"/>
      <c r="F523" s="9"/>
      <c r="G523" s="9"/>
      <c r="H523" s="16"/>
      <c r="I523" s="16"/>
      <c r="J523" s="16"/>
      <c r="K523" s="16"/>
      <c r="L523" s="16"/>
      <c r="M523" s="16"/>
      <c r="N523" s="16"/>
      <c r="P523" s="10"/>
      <c r="Q523" s="10"/>
      <c r="R523" s="16"/>
      <c r="S523" s="16"/>
      <c r="T523" s="16"/>
      <c r="U523" s="16"/>
      <c r="V523" s="16"/>
      <c r="W523" s="16"/>
      <c r="X523" s="16"/>
      <c r="Y523" s="10"/>
      <c r="Z523" s="10"/>
    </row>
    <row r="524" spans="1:26" ht="15.75" customHeight="1">
      <c r="A524" s="10"/>
      <c r="B524" s="10"/>
      <c r="C524" s="10"/>
      <c r="D524" s="16"/>
      <c r="F524" s="9"/>
      <c r="G524" s="9"/>
      <c r="H524" s="16"/>
      <c r="I524" s="16"/>
      <c r="J524" s="16"/>
      <c r="K524" s="16"/>
      <c r="L524" s="16"/>
      <c r="M524" s="16"/>
      <c r="N524" s="16"/>
      <c r="P524" s="10"/>
      <c r="Q524" s="10"/>
      <c r="R524" s="16"/>
      <c r="S524" s="16"/>
      <c r="T524" s="16"/>
      <c r="U524" s="16"/>
      <c r="V524" s="16"/>
      <c r="W524" s="16"/>
      <c r="X524" s="16"/>
      <c r="Y524" s="10"/>
      <c r="Z524" s="10"/>
    </row>
    <row r="525" spans="1:26" ht="15.75" customHeight="1">
      <c r="A525" s="10"/>
      <c r="B525" s="10"/>
      <c r="C525" s="10"/>
      <c r="D525" s="16"/>
      <c r="F525" s="9"/>
      <c r="G525" s="9"/>
      <c r="H525" s="16"/>
      <c r="I525" s="16"/>
      <c r="J525" s="16"/>
      <c r="K525" s="16"/>
      <c r="L525" s="16"/>
      <c r="M525" s="16"/>
      <c r="N525" s="16"/>
      <c r="P525" s="10"/>
      <c r="Q525" s="10"/>
      <c r="R525" s="16"/>
      <c r="S525" s="16"/>
      <c r="T525" s="16"/>
      <c r="U525" s="16"/>
      <c r="V525" s="16"/>
      <c r="W525" s="16"/>
      <c r="X525" s="16"/>
      <c r="Y525" s="10"/>
      <c r="Z525" s="10"/>
    </row>
    <row r="526" spans="1:26" ht="15.75" customHeight="1">
      <c r="A526" s="10"/>
      <c r="B526" s="10"/>
      <c r="C526" s="10"/>
      <c r="D526" s="16"/>
      <c r="F526" s="9"/>
      <c r="G526" s="9"/>
      <c r="H526" s="16"/>
      <c r="I526" s="16"/>
      <c r="J526" s="16"/>
      <c r="K526" s="16"/>
      <c r="L526" s="16"/>
      <c r="M526" s="16"/>
      <c r="N526" s="16"/>
      <c r="P526" s="10"/>
      <c r="Q526" s="10"/>
      <c r="R526" s="16"/>
      <c r="S526" s="16"/>
      <c r="T526" s="16"/>
      <c r="U526" s="16"/>
      <c r="V526" s="16"/>
      <c r="W526" s="16"/>
      <c r="X526" s="16"/>
      <c r="Y526" s="10"/>
      <c r="Z526" s="10"/>
    </row>
    <row r="527" spans="1:26" ht="15.75" customHeight="1">
      <c r="A527" s="10"/>
      <c r="B527" s="10"/>
      <c r="C527" s="10"/>
      <c r="D527" s="16"/>
      <c r="F527" s="9"/>
      <c r="G527" s="9"/>
      <c r="H527" s="16"/>
      <c r="I527" s="16"/>
      <c r="J527" s="16"/>
      <c r="K527" s="16"/>
      <c r="L527" s="16"/>
      <c r="M527" s="16"/>
      <c r="N527" s="16"/>
      <c r="P527" s="10"/>
      <c r="Q527" s="10"/>
      <c r="R527" s="16"/>
      <c r="S527" s="16"/>
      <c r="T527" s="16"/>
      <c r="U527" s="16"/>
      <c r="V527" s="16"/>
      <c r="W527" s="16"/>
      <c r="X527" s="16"/>
      <c r="Y527" s="10"/>
      <c r="Z527" s="10"/>
    </row>
    <row r="528" spans="1:26" ht="15.75" customHeight="1">
      <c r="A528" s="10"/>
      <c r="B528" s="10"/>
      <c r="C528" s="10"/>
      <c r="D528" s="16"/>
      <c r="F528" s="9"/>
      <c r="G528" s="9"/>
      <c r="H528" s="16"/>
      <c r="I528" s="16"/>
      <c r="J528" s="16"/>
      <c r="K528" s="16"/>
      <c r="L528" s="16"/>
      <c r="M528" s="16"/>
      <c r="N528" s="16"/>
      <c r="P528" s="10"/>
      <c r="Q528" s="10"/>
      <c r="R528" s="16"/>
      <c r="S528" s="16"/>
      <c r="T528" s="16"/>
      <c r="U528" s="16"/>
      <c r="V528" s="16"/>
      <c r="W528" s="16"/>
      <c r="X528" s="16"/>
      <c r="Y528" s="10"/>
      <c r="Z528" s="10"/>
    </row>
    <row r="529" spans="1:26" ht="15.75" customHeight="1">
      <c r="A529" s="10"/>
      <c r="B529" s="10"/>
      <c r="C529" s="10"/>
      <c r="D529" s="16"/>
      <c r="F529" s="9"/>
      <c r="G529" s="9"/>
      <c r="H529" s="16"/>
      <c r="I529" s="16"/>
      <c r="J529" s="16"/>
      <c r="K529" s="16"/>
      <c r="L529" s="16"/>
      <c r="M529" s="16"/>
      <c r="N529" s="16"/>
      <c r="P529" s="10"/>
      <c r="Q529" s="10"/>
      <c r="R529" s="16"/>
      <c r="S529" s="16"/>
      <c r="T529" s="16"/>
      <c r="U529" s="16"/>
      <c r="V529" s="16"/>
      <c r="W529" s="16"/>
      <c r="X529" s="16"/>
      <c r="Y529" s="10"/>
      <c r="Z529" s="10"/>
    </row>
    <row r="530" spans="1:26" ht="15.75" customHeight="1">
      <c r="A530" s="10"/>
      <c r="B530" s="10"/>
      <c r="C530" s="10"/>
      <c r="D530" s="16"/>
      <c r="F530" s="9"/>
      <c r="G530" s="9"/>
      <c r="H530" s="16"/>
      <c r="I530" s="16"/>
      <c r="J530" s="16"/>
      <c r="K530" s="16"/>
      <c r="L530" s="16"/>
      <c r="M530" s="16"/>
      <c r="N530" s="16"/>
      <c r="P530" s="10"/>
      <c r="Q530" s="10"/>
      <c r="R530" s="16"/>
      <c r="S530" s="16"/>
      <c r="T530" s="16"/>
      <c r="U530" s="16"/>
      <c r="V530" s="16"/>
      <c r="W530" s="16"/>
      <c r="X530" s="16"/>
      <c r="Y530" s="10"/>
      <c r="Z530" s="10"/>
    </row>
    <row r="531" spans="1:26" ht="15.75" customHeight="1">
      <c r="A531" s="10"/>
      <c r="B531" s="10"/>
      <c r="C531" s="10"/>
      <c r="D531" s="16"/>
      <c r="F531" s="9"/>
      <c r="G531" s="9"/>
      <c r="H531" s="16"/>
      <c r="I531" s="16"/>
      <c r="J531" s="16"/>
      <c r="K531" s="16"/>
      <c r="L531" s="16"/>
      <c r="M531" s="16"/>
      <c r="N531" s="16"/>
      <c r="P531" s="10"/>
      <c r="Q531" s="10"/>
      <c r="R531" s="16"/>
      <c r="S531" s="16"/>
      <c r="T531" s="16"/>
      <c r="U531" s="16"/>
      <c r="V531" s="16"/>
      <c r="W531" s="16"/>
      <c r="X531" s="16"/>
      <c r="Y531" s="10"/>
      <c r="Z531" s="10"/>
    </row>
    <row r="532" spans="1:26" ht="15.75" customHeight="1">
      <c r="A532" s="10"/>
      <c r="B532" s="10"/>
      <c r="C532" s="10"/>
      <c r="D532" s="16"/>
      <c r="F532" s="9"/>
      <c r="G532" s="9"/>
      <c r="H532" s="16"/>
      <c r="I532" s="16"/>
      <c r="J532" s="16"/>
      <c r="K532" s="16"/>
      <c r="L532" s="16"/>
      <c r="M532" s="16"/>
      <c r="N532" s="16"/>
      <c r="P532" s="10"/>
      <c r="Q532" s="10"/>
      <c r="R532" s="16"/>
      <c r="S532" s="16"/>
      <c r="T532" s="16"/>
      <c r="U532" s="16"/>
      <c r="V532" s="16"/>
      <c r="W532" s="16"/>
      <c r="X532" s="16"/>
      <c r="Y532" s="10"/>
      <c r="Z532" s="10"/>
    </row>
    <row r="533" spans="1:26" ht="15.75" customHeight="1">
      <c r="A533" s="10"/>
      <c r="B533" s="10"/>
      <c r="C533" s="10"/>
      <c r="D533" s="16"/>
      <c r="F533" s="9"/>
      <c r="G533" s="9"/>
      <c r="H533" s="16"/>
      <c r="I533" s="16"/>
      <c r="J533" s="16"/>
      <c r="K533" s="16"/>
      <c r="L533" s="16"/>
      <c r="M533" s="16"/>
      <c r="N533" s="16"/>
      <c r="P533" s="10"/>
      <c r="Q533" s="10"/>
      <c r="R533" s="16"/>
      <c r="S533" s="16"/>
      <c r="T533" s="16"/>
      <c r="U533" s="16"/>
      <c r="V533" s="16"/>
      <c r="W533" s="16"/>
      <c r="X533" s="16"/>
      <c r="Y533" s="10"/>
      <c r="Z533" s="10"/>
    </row>
    <row r="534" spans="1:26" ht="15.75" customHeight="1">
      <c r="A534" s="10"/>
      <c r="B534" s="10"/>
      <c r="C534" s="10"/>
      <c r="D534" s="16"/>
      <c r="F534" s="9"/>
      <c r="G534" s="9"/>
      <c r="H534" s="16"/>
      <c r="I534" s="16"/>
      <c r="J534" s="16"/>
      <c r="K534" s="16"/>
      <c r="L534" s="16"/>
      <c r="M534" s="16"/>
      <c r="N534" s="16"/>
      <c r="P534" s="10"/>
      <c r="Q534" s="10"/>
      <c r="R534" s="16"/>
      <c r="S534" s="16"/>
      <c r="T534" s="16"/>
      <c r="U534" s="16"/>
      <c r="V534" s="16"/>
      <c r="W534" s="16"/>
      <c r="X534" s="16"/>
      <c r="Y534" s="10"/>
      <c r="Z534" s="10"/>
    </row>
    <row r="535" spans="1:26" ht="15.75" customHeight="1">
      <c r="A535" s="10"/>
      <c r="B535" s="10"/>
      <c r="C535" s="10"/>
      <c r="D535" s="16"/>
      <c r="F535" s="9"/>
      <c r="G535" s="9"/>
      <c r="H535" s="16"/>
      <c r="I535" s="16"/>
      <c r="J535" s="16"/>
      <c r="K535" s="16"/>
      <c r="L535" s="16"/>
      <c r="M535" s="16"/>
      <c r="N535" s="16"/>
      <c r="P535" s="10"/>
      <c r="Q535" s="10"/>
      <c r="R535" s="16"/>
      <c r="S535" s="16"/>
      <c r="T535" s="16"/>
      <c r="U535" s="16"/>
      <c r="V535" s="16"/>
      <c r="W535" s="16"/>
      <c r="X535" s="16"/>
      <c r="Y535" s="10"/>
      <c r="Z535" s="10"/>
    </row>
    <row r="536" spans="1:26" ht="15.75" customHeight="1">
      <c r="A536" s="10"/>
      <c r="B536" s="10"/>
      <c r="C536" s="10"/>
      <c r="D536" s="16"/>
      <c r="F536" s="9"/>
      <c r="G536" s="9"/>
      <c r="H536" s="16"/>
      <c r="I536" s="16"/>
      <c r="J536" s="16"/>
      <c r="K536" s="16"/>
      <c r="L536" s="16"/>
      <c r="M536" s="16"/>
      <c r="N536" s="16"/>
      <c r="P536" s="10"/>
      <c r="Q536" s="10"/>
      <c r="R536" s="16"/>
      <c r="S536" s="16"/>
      <c r="T536" s="16"/>
      <c r="U536" s="16"/>
      <c r="V536" s="16"/>
      <c r="W536" s="16"/>
      <c r="X536" s="16"/>
      <c r="Y536" s="10"/>
      <c r="Z536" s="10"/>
    </row>
    <row r="537" spans="1:26" ht="15.75" customHeight="1">
      <c r="A537" s="10"/>
      <c r="B537" s="10"/>
      <c r="C537" s="10"/>
      <c r="D537" s="16"/>
      <c r="F537" s="9"/>
      <c r="G537" s="9"/>
      <c r="H537" s="16"/>
      <c r="I537" s="16"/>
      <c r="J537" s="16"/>
      <c r="K537" s="16"/>
      <c r="L537" s="16"/>
      <c r="M537" s="16"/>
      <c r="N537" s="16"/>
      <c r="P537" s="10"/>
      <c r="Q537" s="10"/>
      <c r="R537" s="16"/>
      <c r="S537" s="16"/>
      <c r="T537" s="16"/>
      <c r="U537" s="16"/>
      <c r="V537" s="16"/>
      <c r="W537" s="16"/>
      <c r="X537" s="16"/>
      <c r="Y537" s="10"/>
      <c r="Z537" s="10"/>
    </row>
    <row r="538" spans="1:26" ht="15.75" customHeight="1">
      <c r="A538" s="10"/>
      <c r="B538" s="10"/>
      <c r="C538" s="10"/>
      <c r="D538" s="16"/>
      <c r="F538" s="9"/>
      <c r="G538" s="9"/>
      <c r="H538" s="16"/>
      <c r="I538" s="16"/>
      <c r="J538" s="16"/>
      <c r="K538" s="16"/>
      <c r="L538" s="16"/>
      <c r="M538" s="16"/>
      <c r="N538" s="16"/>
      <c r="P538" s="10"/>
      <c r="Q538" s="10"/>
      <c r="R538" s="16"/>
      <c r="S538" s="16"/>
      <c r="T538" s="16"/>
      <c r="U538" s="16"/>
      <c r="V538" s="16"/>
      <c r="W538" s="16"/>
      <c r="X538" s="16"/>
      <c r="Y538" s="10"/>
      <c r="Z538" s="10"/>
    </row>
    <row r="539" spans="1:26" ht="15.75" customHeight="1">
      <c r="A539" s="10"/>
      <c r="B539" s="10"/>
      <c r="C539" s="10"/>
      <c r="D539" s="16"/>
      <c r="F539" s="9"/>
      <c r="G539" s="9"/>
      <c r="H539" s="16"/>
      <c r="I539" s="16"/>
      <c r="J539" s="16"/>
      <c r="K539" s="16"/>
      <c r="L539" s="16"/>
      <c r="M539" s="16"/>
      <c r="N539" s="16"/>
      <c r="P539" s="10"/>
      <c r="Q539" s="10"/>
      <c r="R539" s="16"/>
      <c r="S539" s="16"/>
      <c r="T539" s="16"/>
      <c r="U539" s="16"/>
      <c r="V539" s="16"/>
      <c r="W539" s="16"/>
      <c r="X539" s="16"/>
      <c r="Y539" s="10"/>
      <c r="Z539" s="10"/>
    </row>
    <row r="540" spans="1:26" ht="15.75" customHeight="1">
      <c r="A540" s="10"/>
      <c r="B540" s="10"/>
      <c r="C540" s="10"/>
      <c r="D540" s="16"/>
      <c r="F540" s="9"/>
      <c r="G540" s="9"/>
      <c r="H540" s="16"/>
      <c r="I540" s="16"/>
      <c r="J540" s="16"/>
      <c r="K540" s="16"/>
      <c r="L540" s="16"/>
      <c r="M540" s="16"/>
      <c r="N540" s="16"/>
      <c r="P540" s="10"/>
      <c r="Q540" s="10"/>
      <c r="R540" s="16"/>
      <c r="S540" s="16"/>
      <c r="T540" s="16"/>
      <c r="U540" s="16"/>
      <c r="V540" s="16"/>
      <c r="W540" s="16"/>
      <c r="X540" s="16"/>
      <c r="Y540" s="10"/>
      <c r="Z540" s="10"/>
    </row>
    <row r="541" spans="1:26" ht="15.75" customHeight="1">
      <c r="A541" s="10"/>
      <c r="B541" s="10"/>
      <c r="C541" s="10"/>
      <c r="D541" s="16"/>
      <c r="F541" s="9"/>
      <c r="G541" s="9"/>
      <c r="H541" s="16"/>
      <c r="I541" s="16"/>
      <c r="J541" s="16"/>
      <c r="K541" s="16"/>
      <c r="L541" s="16"/>
      <c r="M541" s="16"/>
      <c r="N541" s="16"/>
      <c r="P541" s="10"/>
      <c r="Q541" s="10"/>
      <c r="R541" s="16"/>
      <c r="S541" s="16"/>
      <c r="T541" s="16"/>
      <c r="U541" s="16"/>
      <c r="V541" s="16"/>
      <c r="W541" s="16"/>
      <c r="X541" s="16"/>
      <c r="Y541" s="10"/>
      <c r="Z541" s="10"/>
    </row>
    <row r="542" spans="1:26" ht="15.75" customHeight="1">
      <c r="A542" s="10"/>
      <c r="B542" s="10"/>
      <c r="C542" s="10"/>
      <c r="D542" s="16"/>
      <c r="F542" s="9"/>
      <c r="G542" s="9"/>
      <c r="H542" s="16"/>
      <c r="I542" s="16"/>
      <c r="J542" s="16"/>
      <c r="K542" s="16"/>
      <c r="L542" s="16"/>
      <c r="M542" s="16"/>
      <c r="N542" s="16"/>
      <c r="P542" s="10"/>
      <c r="Q542" s="10"/>
      <c r="R542" s="16"/>
      <c r="S542" s="16"/>
      <c r="T542" s="16"/>
      <c r="U542" s="16"/>
      <c r="V542" s="16"/>
      <c r="W542" s="16"/>
      <c r="X542" s="16"/>
      <c r="Y542" s="10"/>
      <c r="Z542" s="10"/>
    </row>
    <row r="543" spans="1:26" ht="15.75" customHeight="1">
      <c r="A543" s="10"/>
      <c r="B543" s="10"/>
      <c r="C543" s="10"/>
      <c r="D543" s="16"/>
      <c r="F543" s="9"/>
      <c r="G543" s="9"/>
      <c r="H543" s="16"/>
      <c r="I543" s="16"/>
      <c r="J543" s="16"/>
      <c r="K543" s="16"/>
      <c r="L543" s="16"/>
      <c r="M543" s="16"/>
      <c r="N543" s="16"/>
      <c r="P543" s="10"/>
      <c r="Q543" s="10"/>
      <c r="R543" s="16"/>
      <c r="S543" s="16"/>
      <c r="T543" s="16"/>
      <c r="U543" s="16"/>
      <c r="V543" s="16"/>
      <c r="W543" s="16"/>
      <c r="X543" s="16"/>
      <c r="Y543" s="10"/>
      <c r="Z543" s="10"/>
    </row>
    <row r="544" spans="1:26" ht="15.75" customHeight="1">
      <c r="A544" s="10"/>
      <c r="B544" s="10"/>
      <c r="C544" s="10"/>
      <c r="D544" s="16"/>
      <c r="F544" s="9"/>
      <c r="G544" s="9"/>
      <c r="H544" s="16"/>
      <c r="I544" s="16"/>
      <c r="J544" s="16"/>
      <c r="K544" s="16"/>
      <c r="L544" s="16"/>
      <c r="M544" s="16"/>
      <c r="N544" s="16"/>
      <c r="P544" s="10"/>
      <c r="Q544" s="10"/>
      <c r="R544" s="16"/>
      <c r="S544" s="16"/>
      <c r="T544" s="16"/>
      <c r="U544" s="16"/>
      <c r="V544" s="16"/>
      <c r="W544" s="16"/>
      <c r="X544" s="16"/>
      <c r="Y544" s="10"/>
      <c r="Z544" s="10"/>
    </row>
    <row r="545" spans="1:26" ht="15.75" customHeight="1">
      <c r="A545" s="10"/>
      <c r="B545" s="10"/>
      <c r="C545" s="10"/>
      <c r="D545" s="16"/>
      <c r="F545" s="9"/>
      <c r="G545" s="9"/>
      <c r="H545" s="16"/>
      <c r="I545" s="16"/>
      <c r="J545" s="16"/>
      <c r="K545" s="16"/>
      <c r="L545" s="16"/>
      <c r="M545" s="16"/>
      <c r="N545" s="16"/>
      <c r="P545" s="10"/>
      <c r="Q545" s="10"/>
      <c r="R545" s="16"/>
      <c r="S545" s="16"/>
      <c r="T545" s="16"/>
      <c r="U545" s="16"/>
      <c r="V545" s="16"/>
      <c r="W545" s="16"/>
      <c r="X545" s="16"/>
      <c r="Y545" s="10"/>
      <c r="Z545" s="10"/>
    </row>
    <row r="546" spans="1:26" ht="15.75" customHeight="1">
      <c r="A546" s="10"/>
      <c r="B546" s="10"/>
      <c r="C546" s="10"/>
      <c r="D546" s="16"/>
      <c r="F546" s="9"/>
      <c r="G546" s="9"/>
      <c r="H546" s="16"/>
      <c r="I546" s="16"/>
      <c r="J546" s="16"/>
      <c r="K546" s="16"/>
      <c r="L546" s="16"/>
      <c r="M546" s="16"/>
      <c r="N546" s="16"/>
      <c r="P546" s="10"/>
      <c r="Q546" s="10"/>
      <c r="R546" s="16"/>
      <c r="S546" s="16"/>
      <c r="T546" s="16"/>
      <c r="U546" s="16"/>
      <c r="V546" s="16"/>
      <c r="W546" s="16"/>
      <c r="X546" s="16"/>
      <c r="Y546" s="10"/>
      <c r="Z546" s="10"/>
    </row>
    <row r="547" spans="1:26" ht="15.75" customHeight="1">
      <c r="A547" s="10"/>
      <c r="B547" s="10"/>
      <c r="C547" s="10"/>
      <c r="D547" s="16"/>
      <c r="F547" s="9"/>
      <c r="G547" s="9"/>
      <c r="H547" s="16"/>
      <c r="I547" s="16"/>
      <c r="J547" s="16"/>
      <c r="K547" s="16"/>
      <c r="L547" s="16"/>
      <c r="M547" s="16"/>
      <c r="N547" s="16"/>
      <c r="P547" s="10"/>
      <c r="Q547" s="10"/>
      <c r="R547" s="16"/>
      <c r="S547" s="16"/>
      <c r="T547" s="16"/>
      <c r="U547" s="16"/>
      <c r="V547" s="16"/>
      <c r="W547" s="16"/>
      <c r="X547" s="16"/>
      <c r="Y547" s="10"/>
      <c r="Z547" s="10"/>
    </row>
    <row r="548" spans="1:26" ht="15.75" customHeight="1">
      <c r="A548" s="10"/>
      <c r="B548" s="10"/>
      <c r="C548" s="10"/>
      <c r="D548" s="16"/>
      <c r="F548" s="9"/>
      <c r="G548" s="9"/>
      <c r="H548" s="16"/>
      <c r="I548" s="16"/>
      <c r="J548" s="16"/>
      <c r="K548" s="16"/>
      <c r="L548" s="16"/>
      <c r="M548" s="16"/>
      <c r="N548" s="16"/>
      <c r="P548" s="10"/>
      <c r="Q548" s="10"/>
      <c r="R548" s="16"/>
      <c r="S548" s="16"/>
      <c r="T548" s="16"/>
      <c r="U548" s="16"/>
      <c r="V548" s="16"/>
      <c r="W548" s="16"/>
      <c r="X548" s="16"/>
      <c r="Y548" s="10"/>
      <c r="Z548" s="10"/>
    </row>
    <row r="549" spans="1:26" ht="15.75" customHeight="1">
      <c r="A549" s="10"/>
      <c r="B549" s="10"/>
      <c r="C549" s="10"/>
      <c r="D549" s="16"/>
      <c r="F549" s="9"/>
      <c r="G549" s="9"/>
      <c r="H549" s="16"/>
      <c r="I549" s="16"/>
      <c r="J549" s="16"/>
      <c r="K549" s="16"/>
      <c r="L549" s="16"/>
      <c r="M549" s="16"/>
      <c r="N549" s="16"/>
      <c r="P549" s="10"/>
      <c r="Q549" s="10"/>
      <c r="R549" s="16"/>
      <c r="S549" s="16"/>
      <c r="T549" s="16"/>
      <c r="U549" s="16"/>
      <c r="V549" s="16"/>
      <c r="W549" s="16"/>
      <c r="X549" s="16"/>
      <c r="Y549" s="10"/>
      <c r="Z549" s="10"/>
    </row>
    <row r="550" spans="1:26" ht="15.75" customHeight="1">
      <c r="A550" s="10"/>
      <c r="B550" s="10"/>
      <c r="C550" s="10"/>
      <c r="D550" s="16"/>
      <c r="F550" s="9"/>
      <c r="G550" s="9"/>
      <c r="H550" s="16"/>
      <c r="I550" s="16"/>
      <c r="J550" s="16"/>
      <c r="K550" s="16"/>
      <c r="L550" s="16"/>
      <c r="M550" s="16"/>
      <c r="N550" s="16"/>
      <c r="P550" s="10"/>
      <c r="Q550" s="10"/>
      <c r="R550" s="16"/>
      <c r="S550" s="16"/>
      <c r="T550" s="16"/>
      <c r="U550" s="16"/>
      <c r="V550" s="16"/>
      <c r="W550" s="16"/>
      <c r="X550" s="16"/>
      <c r="Y550" s="10"/>
      <c r="Z550" s="10"/>
    </row>
    <row r="551" spans="1:26" ht="15.75" customHeight="1">
      <c r="A551" s="10"/>
      <c r="B551" s="10"/>
      <c r="C551" s="10"/>
      <c r="D551" s="16"/>
      <c r="F551" s="9"/>
      <c r="G551" s="9"/>
      <c r="H551" s="16"/>
      <c r="I551" s="16"/>
      <c r="J551" s="16"/>
      <c r="K551" s="16"/>
      <c r="L551" s="16"/>
      <c r="M551" s="16"/>
      <c r="N551" s="16"/>
      <c r="P551" s="10"/>
      <c r="Q551" s="10"/>
      <c r="R551" s="16"/>
      <c r="S551" s="16"/>
      <c r="T551" s="16"/>
      <c r="U551" s="16"/>
      <c r="V551" s="16"/>
      <c r="W551" s="16"/>
      <c r="X551" s="16"/>
      <c r="Y551" s="10"/>
      <c r="Z551" s="10"/>
    </row>
    <row r="552" spans="1:26" ht="15.75" customHeight="1">
      <c r="A552" s="10"/>
      <c r="B552" s="10"/>
      <c r="C552" s="10"/>
      <c r="D552" s="16"/>
      <c r="F552" s="9"/>
      <c r="G552" s="9"/>
      <c r="H552" s="16"/>
      <c r="I552" s="16"/>
      <c r="J552" s="16"/>
      <c r="K552" s="16"/>
      <c r="L552" s="16"/>
      <c r="M552" s="16"/>
      <c r="N552" s="16"/>
      <c r="P552" s="10"/>
      <c r="Q552" s="10"/>
      <c r="R552" s="16"/>
      <c r="S552" s="16"/>
      <c r="T552" s="16"/>
      <c r="U552" s="16"/>
      <c r="V552" s="16"/>
      <c r="W552" s="16"/>
      <c r="X552" s="16"/>
      <c r="Y552" s="10"/>
      <c r="Z552" s="10"/>
    </row>
    <row r="553" spans="1:26" ht="15.75" customHeight="1">
      <c r="A553" s="10"/>
      <c r="B553" s="10"/>
      <c r="C553" s="10"/>
      <c r="D553" s="16"/>
      <c r="F553" s="9"/>
      <c r="G553" s="9"/>
      <c r="H553" s="16"/>
      <c r="I553" s="16"/>
      <c r="J553" s="16"/>
      <c r="K553" s="16"/>
      <c r="L553" s="16"/>
      <c r="M553" s="16"/>
      <c r="N553" s="16"/>
      <c r="P553" s="10"/>
      <c r="Q553" s="10"/>
      <c r="R553" s="16"/>
      <c r="S553" s="16"/>
      <c r="T553" s="16"/>
      <c r="U553" s="16"/>
      <c r="V553" s="16"/>
      <c r="W553" s="16"/>
      <c r="X553" s="16"/>
      <c r="Y553" s="10"/>
      <c r="Z553" s="10"/>
    </row>
    <row r="554" spans="1:26" ht="15.75" customHeight="1">
      <c r="A554" s="10"/>
      <c r="B554" s="10"/>
      <c r="C554" s="10"/>
      <c r="D554" s="16"/>
      <c r="F554" s="9"/>
      <c r="G554" s="9"/>
      <c r="H554" s="16"/>
      <c r="I554" s="16"/>
      <c r="J554" s="16"/>
      <c r="K554" s="16"/>
      <c r="L554" s="16"/>
      <c r="M554" s="16"/>
      <c r="N554" s="16"/>
      <c r="P554" s="10"/>
      <c r="Q554" s="10"/>
      <c r="R554" s="16"/>
      <c r="S554" s="16"/>
      <c r="T554" s="16"/>
      <c r="U554" s="16"/>
      <c r="V554" s="16"/>
      <c r="W554" s="16"/>
      <c r="X554" s="16"/>
      <c r="Y554" s="10"/>
      <c r="Z554" s="10"/>
    </row>
    <row r="555" spans="1:26" ht="15.75" customHeight="1">
      <c r="A555" s="10"/>
      <c r="B555" s="10"/>
      <c r="C555" s="10"/>
      <c r="D555" s="16"/>
      <c r="F555" s="9"/>
      <c r="G555" s="9"/>
      <c r="H555" s="16"/>
      <c r="I555" s="16"/>
      <c r="J555" s="16"/>
      <c r="K555" s="16"/>
      <c r="L555" s="16"/>
      <c r="M555" s="16"/>
      <c r="N555" s="16"/>
      <c r="P555" s="10"/>
      <c r="Q555" s="10"/>
      <c r="R555" s="16"/>
      <c r="S555" s="16"/>
      <c r="T555" s="16"/>
      <c r="U555" s="16"/>
      <c r="V555" s="16"/>
      <c r="W555" s="16"/>
      <c r="X555" s="16"/>
      <c r="Y555" s="10"/>
      <c r="Z555" s="10"/>
    </row>
    <row r="556" spans="1:26" ht="15.75" customHeight="1">
      <c r="A556" s="10"/>
      <c r="B556" s="10"/>
      <c r="C556" s="10"/>
      <c r="D556" s="16"/>
      <c r="F556" s="9"/>
      <c r="G556" s="9"/>
      <c r="H556" s="16"/>
      <c r="I556" s="16"/>
      <c r="J556" s="16"/>
      <c r="K556" s="16"/>
      <c r="L556" s="16"/>
      <c r="M556" s="16"/>
      <c r="N556" s="16"/>
      <c r="P556" s="10"/>
      <c r="Q556" s="10"/>
      <c r="R556" s="16"/>
      <c r="S556" s="16"/>
      <c r="T556" s="16"/>
      <c r="U556" s="16"/>
      <c r="V556" s="16"/>
      <c r="W556" s="16"/>
      <c r="X556" s="16"/>
      <c r="Y556" s="10"/>
      <c r="Z556" s="10"/>
    </row>
    <row r="557" spans="1:26" ht="15.75" customHeight="1">
      <c r="A557" s="10"/>
      <c r="B557" s="10"/>
      <c r="C557" s="10"/>
      <c r="D557" s="16"/>
      <c r="F557" s="9"/>
      <c r="G557" s="9"/>
      <c r="H557" s="16"/>
      <c r="I557" s="16"/>
      <c r="J557" s="16"/>
      <c r="K557" s="16"/>
      <c r="L557" s="16"/>
      <c r="M557" s="16"/>
      <c r="N557" s="16"/>
      <c r="P557" s="10"/>
      <c r="Q557" s="10"/>
      <c r="R557" s="16"/>
      <c r="S557" s="16"/>
      <c r="T557" s="16"/>
      <c r="U557" s="16"/>
      <c r="V557" s="16"/>
      <c r="W557" s="16"/>
      <c r="X557" s="16"/>
      <c r="Y557" s="10"/>
      <c r="Z557" s="10"/>
    </row>
    <row r="558" spans="1:26" ht="15.75" customHeight="1">
      <c r="A558" s="10"/>
      <c r="B558" s="10"/>
      <c r="C558" s="10"/>
      <c r="D558" s="16"/>
      <c r="F558" s="9"/>
      <c r="G558" s="9"/>
      <c r="H558" s="16"/>
      <c r="I558" s="16"/>
      <c r="J558" s="16"/>
      <c r="K558" s="16"/>
      <c r="L558" s="16"/>
      <c r="M558" s="16"/>
      <c r="N558" s="16"/>
      <c r="P558" s="10"/>
      <c r="Q558" s="10"/>
      <c r="R558" s="16"/>
      <c r="S558" s="16"/>
      <c r="T558" s="16"/>
      <c r="U558" s="16"/>
      <c r="V558" s="16"/>
      <c r="W558" s="16"/>
      <c r="X558" s="16"/>
      <c r="Y558" s="10"/>
      <c r="Z558" s="10"/>
    </row>
    <row r="559" spans="1:26" ht="15.75" customHeight="1">
      <c r="A559" s="10"/>
      <c r="B559" s="10"/>
      <c r="C559" s="10"/>
      <c r="D559" s="16"/>
      <c r="F559" s="9"/>
      <c r="G559" s="9"/>
      <c r="H559" s="16"/>
      <c r="I559" s="16"/>
      <c r="J559" s="16"/>
      <c r="K559" s="16"/>
      <c r="L559" s="16"/>
      <c r="M559" s="16"/>
      <c r="N559" s="16"/>
      <c r="P559" s="10"/>
      <c r="Q559" s="10"/>
      <c r="R559" s="16"/>
      <c r="S559" s="16"/>
      <c r="T559" s="16"/>
      <c r="U559" s="16"/>
      <c r="V559" s="16"/>
      <c r="W559" s="16"/>
      <c r="X559" s="16"/>
      <c r="Y559" s="10"/>
      <c r="Z559" s="10"/>
    </row>
    <row r="560" spans="1:26" ht="15.75" customHeight="1">
      <c r="A560" s="10"/>
      <c r="B560" s="10"/>
      <c r="C560" s="10"/>
      <c r="D560" s="16"/>
      <c r="F560" s="9"/>
      <c r="G560" s="9"/>
      <c r="H560" s="16"/>
      <c r="I560" s="16"/>
      <c r="J560" s="16"/>
      <c r="K560" s="16"/>
      <c r="L560" s="16"/>
      <c r="M560" s="16"/>
      <c r="N560" s="16"/>
      <c r="P560" s="10"/>
      <c r="Q560" s="10"/>
      <c r="R560" s="16"/>
      <c r="S560" s="16"/>
      <c r="T560" s="16"/>
      <c r="U560" s="16"/>
      <c r="V560" s="16"/>
      <c r="W560" s="16"/>
      <c r="X560" s="16"/>
      <c r="Y560" s="10"/>
      <c r="Z560" s="10"/>
    </row>
    <row r="561" spans="1:26" ht="15.75" customHeight="1">
      <c r="A561" s="10"/>
      <c r="B561" s="10"/>
      <c r="C561" s="10"/>
      <c r="D561" s="16"/>
      <c r="F561" s="9"/>
      <c r="G561" s="9"/>
      <c r="H561" s="16"/>
      <c r="I561" s="16"/>
      <c r="J561" s="16"/>
      <c r="K561" s="16"/>
      <c r="L561" s="16"/>
      <c r="M561" s="16"/>
      <c r="N561" s="16"/>
      <c r="P561" s="10"/>
      <c r="Q561" s="10"/>
      <c r="R561" s="16"/>
      <c r="S561" s="16"/>
      <c r="T561" s="16"/>
      <c r="U561" s="16"/>
      <c r="V561" s="16"/>
      <c r="W561" s="16"/>
      <c r="X561" s="16"/>
      <c r="Y561" s="10"/>
      <c r="Z561" s="10"/>
    </row>
    <row r="562" spans="1:26" ht="15.75" customHeight="1">
      <c r="A562" s="10"/>
      <c r="B562" s="10"/>
      <c r="C562" s="10"/>
      <c r="D562" s="16"/>
      <c r="F562" s="9"/>
      <c r="G562" s="9"/>
      <c r="H562" s="16"/>
      <c r="I562" s="16"/>
      <c r="J562" s="16"/>
      <c r="K562" s="16"/>
      <c r="L562" s="16"/>
      <c r="M562" s="16"/>
      <c r="N562" s="16"/>
      <c r="P562" s="10"/>
      <c r="Q562" s="10"/>
      <c r="R562" s="16"/>
      <c r="S562" s="16"/>
      <c r="T562" s="16"/>
      <c r="U562" s="16"/>
      <c r="V562" s="16"/>
      <c r="W562" s="16"/>
      <c r="X562" s="16"/>
      <c r="Y562" s="10"/>
      <c r="Z562" s="10"/>
    </row>
    <row r="563" spans="1:26" ht="15.75" customHeight="1">
      <c r="A563" s="10"/>
      <c r="B563" s="10"/>
      <c r="C563" s="10"/>
      <c r="D563" s="16"/>
      <c r="F563" s="9"/>
      <c r="G563" s="9"/>
      <c r="H563" s="16"/>
      <c r="I563" s="16"/>
      <c r="J563" s="16"/>
      <c r="K563" s="16"/>
      <c r="L563" s="16"/>
      <c r="M563" s="16"/>
      <c r="N563" s="16"/>
      <c r="P563" s="10"/>
      <c r="Q563" s="10"/>
      <c r="R563" s="16"/>
      <c r="S563" s="16"/>
      <c r="T563" s="16"/>
      <c r="U563" s="16"/>
      <c r="V563" s="16"/>
      <c r="W563" s="16"/>
      <c r="X563" s="16"/>
      <c r="Y563" s="10"/>
      <c r="Z563" s="10"/>
    </row>
    <row r="564" spans="1:26" ht="15.75" customHeight="1">
      <c r="A564" s="10"/>
      <c r="B564" s="10"/>
      <c r="C564" s="10"/>
      <c r="D564" s="16"/>
      <c r="F564" s="9"/>
      <c r="G564" s="9"/>
      <c r="H564" s="16"/>
      <c r="I564" s="16"/>
      <c r="J564" s="16"/>
      <c r="K564" s="16"/>
      <c r="L564" s="16"/>
      <c r="M564" s="16"/>
      <c r="N564" s="16"/>
      <c r="P564" s="10"/>
      <c r="Q564" s="10"/>
      <c r="R564" s="16"/>
      <c r="S564" s="16"/>
      <c r="T564" s="16"/>
      <c r="U564" s="16"/>
      <c r="V564" s="16"/>
      <c r="W564" s="16"/>
      <c r="X564" s="16"/>
      <c r="Y564" s="10"/>
      <c r="Z564" s="10"/>
    </row>
    <row r="565" spans="1:26" ht="15.75" customHeight="1">
      <c r="A565" s="10"/>
      <c r="B565" s="10"/>
      <c r="C565" s="10"/>
      <c r="D565" s="16"/>
      <c r="F565" s="9"/>
      <c r="G565" s="9"/>
      <c r="H565" s="16"/>
      <c r="I565" s="16"/>
      <c r="J565" s="16"/>
      <c r="K565" s="16"/>
      <c r="L565" s="16"/>
      <c r="M565" s="16"/>
      <c r="N565" s="16"/>
      <c r="P565" s="10"/>
      <c r="Q565" s="10"/>
      <c r="R565" s="16"/>
      <c r="S565" s="16"/>
      <c r="T565" s="16"/>
      <c r="U565" s="16"/>
      <c r="V565" s="16"/>
      <c r="W565" s="16"/>
      <c r="X565" s="16"/>
      <c r="Y565" s="10"/>
      <c r="Z565" s="10"/>
    </row>
    <row r="566" spans="1:26" ht="15.75" customHeight="1">
      <c r="A566" s="10"/>
      <c r="B566" s="10"/>
      <c r="C566" s="10"/>
      <c r="D566" s="16"/>
      <c r="F566" s="9"/>
      <c r="G566" s="9"/>
      <c r="H566" s="16"/>
      <c r="I566" s="16"/>
      <c r="J566" s="16"/>
      <c r="K566" s="16"/>
      <c r="L566" s="16"/>
      <c r="M566" s="16"/>
      <c r="N566" s="16"/>
      <c r="P566" s="10"/>
      <c r="Q566" s="10"/>
      <c r="R566" s="16"/>
      <c r="S566" s="16"/>
      <c r="T566" s="16"/>
      <c r="U566" s="16"/>
      <c r="V566" s="16"/>
      <c r="W566" s="16"/>
      <c r="X566" s="16"/>
      <c r="Y566" s="10"/>
      <c r="Z566" s="10"/>
    </row>
    <row r="567" spans="1:26" ht="15.75" customHeight="1">
      <c r="A567" s="10"/>
      <c r="B567" s="10"/>
      <c r="C567" s="10"/>
      <c r="D567" s="16"/>
      <c r="F567" s="9"/>
      <c r="G567" s="9"/>
      <c r="H567" s="16"/>
      <c r="I567" s="16"/>
      <c r="J567" s="16"/>
      <c r="K567" s="16"/>
      <c r="L567" s="16"/>
      <c r="M567" s="16"/>
      <c r="N567" s="16"/>
      <c r="P567" s="10"/>
      <c r="Q567" s="10"/>
      <c r="R567" s="16"/>
      <c r="S567" s="16"/>
      <c r="T567" s="16"/>
      <c r="U567" s="16"/>
      <c r="V567" s="16"/>
      <c r="W567" s="16"/>
      <c r="X567" s="16"/>
      <c r="Y567" s="10"/>
      <c r="Z567" s="10"/>
    </row>
    <row r="568" spans="1:26" ht="15.75" customHeight="1">
      <c r="A568" s="10"/>
      <c r="B568" s="10"/>
      <c r="C568" s="10"/>
      <c r="D568" s="16"/>
      <c r="F568" s="9"/>
      <c r="G568" s="9"/>
      <c r="H568" s="16"/>
      <c r="I568" s="16"/>
      <c r="J568" s="16"/>
      <c r="K568" s="16"/>
      <c r="L568" s="16"/>
      <c r="M568" s="16"/>
      <c r="N568" s="16"/>
      <c r="P568" s="10"/>
      <c r="Q568" s="10"/>
      <c r="R568" s="16"/>
      <c r="S568" s="16"/>
      <c r="T568" s="16"/>
      <c r="U568" s="16"/>
      <c r="V568" s="16"/>
      <c r="W568" s="16"/>
      <c r="X568" s="16"/>
      <c r="Y568" s="10"/>
      <c r="Z568" s="10"/>
    </row>
    <row r="569" spans="1:26" ht="15.75" customHeight="1">
      <c r="A569" s="10"/>
      <c r="B569" s="10"/>
      <c r="C569" s="10"/>
      <c r="D569" s="16"/>
      <c r="F569" s="9"/>
      <c r="G569" s="9"/>
      <c r="H569" s="16"/>
      <c r="I569" s="16"/>
      <c r="J569" s="16"/>
      <c r="K569" s="16"/>
      <c r="L569" s="16"/>
      <c r="M569" s="16"/>
      <c r="N569" s="16"/>
      <c r="P569" s="10"/>
      <c r="Q569" s="10"/>
      <c r="R569" s="16"/>
      <c r="S569" s="16"/>
      <c r="T569" s="16"/>
      <c r="U569" s="16"/>
      <c r="V569" s="16"/>
      <c r="W569" s="16"/>
      <c r="X569" s="16"/>
      <c r="Y569" s="10"/>
      <c r="Z569" s="10"/>
    </row>
    <row r="570" spans="1:26" ht="15.75" customHeight="1">
      <c r="A570" s="10"/>
      <c r="B570" s="10"/>
      <c r="C570" s="10"/>
      <c r="D570" s="16"/>
      <c r="F570" s="9"/>
      <c r="G570" s="9"/>
      <c r="H570" s="16"/>
      <c r="I570" s="16"/>
      <c r="J570" s="16"/>
      <c r="K570" s="16"/>
      <c r="L570" s="16"/>
      <c r="M570" s="16"/>
      <c r="N570" s="16"/>
      <c r="P570" s="10"/>
      <c r="Q570" s="10"/>
      <c r="R570" s="16"/>
      <c r="S570" s="16"/>
      <c r="T570" s="16"/>
      <c r="U570" s="16"/>
      <c r="V570" s="16"/>
      <c r="W570" s="16"/>
      <c r="X570" s="16"/>
      <c r="Y570" s="10"/>
      <c r="Z570" s="10"/>
    </row>
    <row r="571" spans="1:26" ht="15.75" customHeight="1">
      <c r="A571" s="10"/>
      <c r="B571" s="10"/>
      <c r="C571" s="10"/>
      <c r="D571" s="16"/>
      <c r="F571" s="9"/>
      <c r="G571" s="9"/>
      <c r="H571" s="16"/>
      <c r="I571" s="16"/>
      <c r="J571" s="16"/>
      <c r="K571" s="16"/>
      <c r="L571" s="16"/>
      <c r="M571" s="16"/>
      <c r="N571" s="16"/>
      <c r="P571" s="10"/>
      <c r="Q571" s="10"/>
      <c r="R571" s="16"/>
      <c r="S571" s="16"/>
      <c r="T571" s="16"/>
      <c r="U571" s="16"/>
      <c r="V571" s="16"/>
      <c r="W571" s="16"/>
      <c r="X571" s="16"/>
      <c r="Y571" s="10"/>
      <c r="Z571" s="10"/>
    </row>
    <row r="572" spans="1:26" ht="15.75" customHeight="1">
      <c r="A572" s="10"/>
      <c r="B572" s="10"/>
      <c r="C572" s="10"/>
      <c r="D572" s="16"/>
      <c r="F572" s="9"/>
      <c r="G572" s="9"/>
      <c r="H572" s="16"/>
      <c r="I572" s="16"/>
      <c r="J572" s="16"/>
      <c r="K572" s="16"/>
      <c r="L572" s="16"/>
      <c r="M572" s="16"/>
      <c r="N572" s="16"/>
      <c r="P572" s="10"/>
      <c r="Q572" s="10"/>
      <c r="R572" s="16"/>
      <c r="S572" s="16"/>
      <c r="T572" s="16"/>
      <c r="U572" s="16"/>
      <c r="V572" s="16"/>
      <c r="W572" s="16"/>
      <c r="X572" s="16"/>
      <c r="Y572" s="10"/>
      <c r="Z572" s="10"/>
    </row>
    <row r="573" spans="1:26" ht="15.75" customHeight="1">
      <c r="A573" s="10"/>
      <c r="B573" s="10"/>
      <c r="C573" s="10"/>
      <c r="D573" s="16"/>
      <c r="F573" s="9"/>
      <c r="G573" s="9"/>
      <c r="H573" s="16"/>
      <c r="I573" s="16"/>
      <c r="J573" s="16"/>
      <c r="K573" s="16"/>
      <c r="L573" s="16"/>
      <c r="M573" s="16"/>
      <c r="N573" s="16"/>
      <c r="P573" s="10"/>
      <c r="Q573" s="10"/>
      <c r="R573" s="16"/>
      <c r="S573" s="16"/>
      <c r="T573" s="16"/>
      <c r="U573" s="16"/>
      <c r="V573" s="16"/>
      <c r="W573" s="16"/>
      <c r="X573" s="16"/>
      <c r="Y573" s="10"/>
      <c r="Z573" s="10"/>
    </row>
    <row r="574" spans="1:26" ht="15.75" customHeight="1">
      <c r="A574" s="10"/>
      <c r="B574" s="10"/>
      <c r="C574" s="10"/>
      <c r="D574" s="16"/>
      <c r="F574" s="9"/>
      <c r="G574" s="9"/>
      <c r="H574" s="16"/>
      <c r="I574" s="16"/>
      <c r="J574" s="16"/>
      <c r="K574" s="16"/>
      <c r="L574" s="16"/>
      <c r="M574" s="16"/>
      <c r="N574" s="16"/>
      <c r="P574" s="10"/>
      <c r="Q574" s="10"/>
      <c r="R574" s="16"/>
      <c r="S574" s="16"/>
      <c r="T574" s="16"/>
      <c r="U574" s="16"/>
      <c r="V574" s="16"/>
      <c r="W574" s="16"/>
      <c r="X574" s="16"/>
      <c r="Y574" s="10"/>
      <c r="Z574" s="10"/>
    </row>
    <row r="575" spans="1:26" ht="15.75" customHeight="1">
      <c r="A575" s="10"/>
      <c r="B575" s="10"/>
      <c r="C575" s="10"/>
      <c r="D575" s="16"/>
      <c r="F575" s="9"/>
      <c r="G575" s="9"/>
      <c r="H575" s="16"/>
      <c r="I575" s="16"/>
      <c r="J575" s="16"/>
      <c r="K575" s="16"/>
      <c r="L575" s="16"/>
      <c r="M575" s="16"/>
      <c r="N575" s="16"/>
      <c r="P575" s="10"/>
      <c r="Q575" s="10"/>
      <c r="R575" s="16"/>
      <c r="S575" s="16"/>
      <c r="T575" s="16"/>
      <c r="U575" s="16"/>
      <c r="V575" s="16"/>
      <c r="W575" s="16"/>
      <c r="X575" s="16"/>
      <c r="Y575" s="10"/>
      <c r="Z575" s="10"/>
    </row>
    <row r="576" spans="1:26" ht="15.75" customHeight="1">
      <c r="A576" s="10"/>
      <c r="B576" s="10"/>
      <c r="C576" s="10"/>
      <c r="D576" s="16"/>
      <c r="F576" s="9"/>
      <c r="G576" s="9"/>
      <c r="H576" s="16"/>
      <c r="I576" s="16"/>
      <c r="J576" s="16"/>
      <c r="K576" s="16"/>
      <c r="L576" s="16"/>
      <c r="M576" s="16"/>
      <c r="N576" s="16"/>
      <c r="P576" s="10"/>
      <c r="Q576" s="10"/>
      <c r="R576" s="16"/>
      <c r="S576" s="16"/>
      <c r="T576" s="16"/>
      <c r="U576" s="16"/>
      <c r="V576" s="16"/>
      <c r="W576" s="16"/>
      <c r="X576" s="16"/>
      <c r="Y576" s="10"/>
      <c r="Z576" s="10"/>
    </row>
    <row r="577" spans="1:26" ht="15.75" customHeight="1">
      <c r="A577" s="10"/>
      <c r="B577" s="10"/>
      <c r="C577" s="10"/>
      <c r="D577" s="16"/>
      <c r="F577" s="9"/>
      <c r="G577" s="9"/>
      <c r="H577" s="16"/>
      <c r="I577" s="16"/>
      <c r="J577" s="16"/>
      <c r="K577" s="16"/>
      <c r="L577" s="16"/>
      <c r="M577" s="16"/>
      <c r="N577" s="16"/>
      <c r="P577" s="10"/>
      <c r="Q577" s="10"/>
      <c r="R577" s="16"/>
      <c r="S577" s="16"/>
      <c r="T577" s="16"/>
      <c r="U577" s="16"/>
      <c r="V577" s="16"/>
      <c r="W577" s="16"/>
      <c r="X577" s="16"/>
      <c r="Y577" s="10"/>
      <c r="Z577" s="10"/>
    </row>
    <row r="578" spans="1:26" ht="15.75" customHeight="1">
      <c r="A578" s="10"/>
      <c r="B578" s="10"/>
      <c r="C578" s="10"/>
      <c r="D578" s="16"/>
      <c r="F578" s="9"/>
      <c r="G578" s="9"/>
      <c r="H578" s="16"/>
      <c r="I578" s="16"/>
      <c r="J578" s="16"/>
      <c r="K578" s="16"/>
      <c r="L578" s="16"/>
      <c r="M578" s="16"/>
      <c r="N578" s="16"/>
      <c r="P578" s="10"/>
      <c r="Q578" s="10"/>
      <c r="R578" s="16"/>
      <c r="S578" s="16"/>
      <c r="T578" s="16"/>
      <c r="U578" s="16"/>
      <c r="V578" s="16"/>
      <c r="W578" s="16"/>
      <c r="X578" s="16"/>
      <c r="Y578" s="10"/>
      <c r="Z578" s="10"/>
    </row>
    <row r="579" spans="1:26" ht="15.75" customHeight="1">
      <c r="A579" s="10"/>
      <c r="B579" s="10"/>
      <c r="C579" s="10"/>
      <c r="D579" s="16"/>
      <c r="F579" s="9"/>
      <c r="G579" s="9"/>
      <c r="H579" s="16"/>
      <c r="I579" s="16"/>
      <c r="J579" s="16"/>
      <c r="K579" s="16"/>
      <c r="L579" s="16"/>
      <c r="M579" s="16"/>
      <c r="N579" s="16"/>
      <c r="P579" s="10"/>
      <c r="Q579" s="10"/>
      <c r="R579" s="16"/>
      <c r="S579" s="16"/>
      <c r="T579" s="16"/>
      <c r="U579" s="16"/>
      <c r="V579" s="16"/>
      <c r="W579" s="16"/>
      <c r="X579" s="16"/>
      <c r="Y579" s="10"/>
      <c r="Z579" s="10"/>
    </row>
    <row r="580" spans="1:26" ht="15.75" customHeight="1">
      <c r="A580" s="10"/>
      <c r="B580" s="10"/>
      <c r="C580" s="10"/>
      <c r="D580" s="16"/>
      <c r="F580" s="9"/>
      <c r="G580" s="9"/>
      <c r="H580" s="16"/>
      <c r="I580" s="16"/>
      <c r="J580" s="16"/>
      <c r="K580" s="16"/>
      <c r="L580" s="16"/>
      <c r="M580" s="16"/>
      <c r="N580" s="16"/>
      <c r="P580" s="10"/>
      <c r="Q580" s="10"/>
      <c r="R580" s="16"/>
      <c r="S580" s="16"/>
      <c r="T580" s="16"/>
      <c r="U580" s="16"/>
      <c r="V580" s="16"/>
      <c r="W580" s="16"/>
      <c r="X580" s="16"/>
      <c r="Y580" s="10"/>
      <c r="Z580" s="10"/>
    </row>
    <row r="581" spans="1:26" ht="15.75" customHeight="1">
      <c r="A581" s="10"/>
      <c r="B581" s="10"/>
      <c r="C581" s="10"/>
      <c r="D581" s="16"/>
      <c r="F581" s="9"/>
      <c r="G581" s="9"/>
      <c r="H581" s="16"/>
      <c r="I581" s="16"/>
      <c r="J581" s="16"/>
      <c r="K581" s="16"/>
      <c r="L581" s="16"/>
      <c r="M581" s="16"/>
      <c r="N581" s="16"/>
      <c r="P581" s="10"/>
      <c r="Q581" s="10"/>
      <c r="R581" s="16"/>
      <c r="S581" s="16"/>
      <c r="T581" s="16"/>
      <c r="U581" s="16"/>
      <c r="V581" s="16"/>
      <c r="W581" s="16"/>
      <c r="X581" s="16"/>
      <c r="Y581" s="10"/>
      <c r="Z581" s="10"/>
    </row>
    <row r="582" spans="1:26" ht="15.75" customHeight="1">
      <c r="A582" s="10"/>
      <c r="B582" s="10"/>
      <c r="C582" s="10"/>
      <c r="D582" s="16"/>
      <c r="F582" s="9"/>
      <c r="G582" s="9"/>
      <c r="H582" s="16"/>
      <c r="I582" s="16"/>
      <c r="J582" s="16"/>
      <c r="K582" s="16"/>
      <c r="L582" s="16"/>
      <c r="M582" s="16"/>
      <c r="N582" s="16"/>
      <c r="P582" s="10"/>
      <c r="Q582" s="10"/>
      <c r="R582" s="16"/>
      <c r="S582" s="16"/>
      <c r="T582" s="16"/>
      <c r="U582" s="16"/>
      <c r="V582" s="16"/>
      <c r="W582" s="16"/>
      <c r="X582" s="16"/>
      <c r="Y582" s="10"/>
      <c r="Z582" s="10"/>
    </row>
    <row r="583" spans="1:26" ht="15.75" customHeight="1">
      <c r="A583" s="10"/>
      <c r="B583" s="10"/>
      <c r="C583" s="10"/>
      <c r="D583" s="16"/>
      <c r="F583" s="9"/>
      <c r="G583" s="9"/>
      <c r="H583" s="16"/>
      <c r="I583" s="16"/>
      <c r="J583" s="16"/>
      <c r="K583" s="16"/>
      <c r="L583" s="16"/>
      <c r="M583" s="16"/>
      <c r="N583" s="16"/>
      <c r="P583" s="10"/>
      <c r="Q583" s="10"/>
      <c r="R583" s="16"/>
      <c r="S583" s="16"/>
      <c r="T583" s="16"/>
      <c r="U583" s="16"/>
      <c r="V583" s="16"/>
      <c r="W583" s="16"/>
      <c r="X583" s="16"/>
      <c r="Y583" s="10"/>
      <c r="Z583" s="10"/>
    </row>
    <row r="584" spans="1:26" ht="15.75" customHeight="1">
      <c r="A584" s="10"/>
      <c r="B584" s="10"/>
      <c r="C584" s="10"/>
      <c r="D584" s="16"/>
      <c r="F584" s="9"/>
      <c r="G584" s="9"/>
      <c r="H584" s="16"/>
      <c r="I584" s="16"/>
      <c r="J584" s="16"/>
      <c r="K584" s="16"/>
      <c r="L584" s="16"/>
      <c r="M584" s="16"/>
      <c r="N584" s="16"/>
      <c r="P584" s="10"/>
      <c r="Q584" s="10"/>
      <c r="R584" s="16"/>
      <c r="S584" s="16"/>
      <c r="T584" s="16"/>
      <c r="U584" s="16"/>
      <c r="V584" s="16"/>
      <c r="W584" s="16"/>
      <c r="X584" s="16"/>
      <c r="Y584" s="10"/>
      <c r="Z584" s="10"/>
    </row>
    <row r="585" spans="1:26" ht="15.75" customHeight="1">
      <c r="A585" s="10"/>
      <c r="B585" s="10"/>
      <c r="C585" s="10"/>
      <c r="D585" s="16"/>
      <c r="F585" s="9"/>
      <c r="G585" s="9"/>
      <c r="H585" s="16"/>
      <c r="I585" s="16"/>
      <c r="J585" s="16"/>
      <c r="K585" s="16"/>
      <c r="L585" s="16"/>
      <c r="M585" s="16"/>
      <c r="N585" s="16"/>
      <c r="P585" s="10"/>
      <c r="Q585" s="10"/>
      <c r="R585" s="16"/>
      <c r="S585" s="16"/>
      <c r="T585" s="16"/>
      <c r="U585" s="16"/>
      <c r="V585" s="16"/>
      <c r="W585" s="16"/>
      <c r="X585" s="16"/>
      <c r="Y585" s="10"/>
      <c r="Z585" s="10"/>
    </row>
    <row r="586" spans="1:26" ht="15.75" customHeight="1">
      <c r="A586" s="10"/>
      <c r="B586" s="10"/>
      <c r="C586" s="10"/>
      <c r="D586" s="16"/>
      <c r="F586" s="9"/>
      <c r="G586" s="9"/>
      <c r="H586" s="16"/>
      <c r="I586" s="16"/>
      <c r="J586" s="16"/>
      <c r="K586" s="16"/>
      <c r="L586" s="16"/>
      <c r="M586" s="16"/>
      <c r="N586" s="16"/>
      <c r="P586" s="10"/>
      <c r="Q586" s="10"/>
      <c r="R586" s="16"/>
      <c r="S586" s="16"/>
      <c r="T586" s="16"/>
      <c r="U586" s="16"/>
      <c r="V586" s="16"/>
      <c r="W586" s="16"/>
      <c r="X586" s="16"/>
      <c r="Y586" s="10"/>
      <c r="Z586" s="10"/>
    </row>
    <row r="587" spans="1:26" ht="15.75" customHeight="1">
      <c r="A587" s="10"/>
      <c r="B587" s="10"/>
      <c r="C587" s="10"/>
      <c r="D587" s="16"/>
      <c r="F587" s="9"/>
      <c r="G587" s="9"/>
      <c r="H587" s="16"/>
      <c r="I587" s="16"/>
      <c r="J587" s="16"/>
      <c r="K587" s="16"/>
      <c r="L587" s="16"/>
      <c r="M587" s="16"/>
      <c r="N587" s="16"/>
      <c r="P587" s="10"/>
      <c r="Q587" s="10"/>
      <c r="R587" s="16"/>
      <c r="S587" s="16"/>
      <c r="T587" s="16"/>
      <c r="U587" s="16"/>
      <c r="V587" s="16"/>
      <c r="W587" s="16"/>
      <c r="X587" s="16"/>
      <c r="Y587" s="10"/>
      <c r="Z587" s="10"/>
    </row>
    <row r="588" spans="1:26" ht="15.75" customHeight="1">
      <c r="A588" s="10"/>
      <c r="B588" s="10"/>
      <c r="C588" s="10"/>
      <c r="D588" s="16"/>
      <c r="F588" s="9"/>
      <c r="G588" s="9"/>
      <c r="H588" s="16"/>
      <c r="I588" s="16"/>
      <c r="J588" s="16"/>
      <c r="K588" s="16"/>
      <c r="L588" s="16"/>
      <c r="M588" s="16"/>
      <c r="N588" s="16"/>
      <c r="P588" s="10"/>
      <c r="Q588" s="10"/>
      <c r="R588" s="16"/>
      <c r="S588" s="16"/>
      <c r="T588" s="16"/>
      <c r="U588" s="16"/>
      <c r="V588" s="16"/>
      <c r="W588" s="16"/>
      <c r="X588" s="16"/>
      <c r="Y588" s="10"/>
      <c r="Z588" s="10"/>
    </row>
    <row r="589" spans="1:26" ht="15.75" customHeight="1">
      <c r="A589" s="10"/>
      <c r="B589" s="10"/>
      <c r="C589" s="10"/>
      <c r="D589" s="16"/>
      <c r="F589" s="9"/>
      <c r="G589" s="9"/>
      <c r="H589" s="16"/>
      <c r="I589" s="16"/>
      <c r="J589" s="16"/>
      <c r="K589" s="16"/>
      <c r="L589" s="16"/>
      <c r="M589" s="16"/>
      <c r="N589" s="16"/>
      <c r="P589" s="10"/>
      <c r="Q589" s="10"/>
      <c r="R589" s="16"/>
      <c r="S589" s="16"/>
      <c r="T589" s="16"/>
      <c r="U589" s="16"/>
      <c r="V589" s="16"/>
      <c r="W589" s="16"/>
      <c r="X589" s="16"/>
      <c r="Y589" s="10"/>
      <c r="Z589" s="10"/>
    </row>
    <row r="590" spans="1:26" ht="15.75" customHeight="1">
      <c r="A590" s="10"/>
      <c r="B590" s="10"/>
      <c r="C590" s="10"/>
      <c r="D590" s="16"/>
      <c r="F590" s="9"/>
      <c r="G590" s="9"/>
      <c r="H590" s="16"/>
      <c r="I590" s="16"/>
      <c r="J590" s="16"/>
      <c r="K590" s="16"/>
      <c r="L590" s="16"/>
      <c r="M590" s="16"/>
      <c r="N590" s="16"/>
      <c r="P590" s="10"/>
      <c r="Q590" s="10"/>
      <c r="R590" s="16"/>
      <c r="S590" s="16"/>
      <c r="T590" s="16"/>
      <c r="U590" s="16"/>
      <c r="V590" s="16"/>
      <c r="W590" s="16"/>
      <c r="X590" s="16"/>
      <c r="Y590" s="10"/>
      <c r="Z590" s="10"/>
    </row>
    <row r="591" spans="1:26" ht="15.75" customHeight="1">
      <c r="A591" s="10"/>
      <c r="B591" s="10"/>
      <c r="C591" s="10"/>
      <c r="D591" s="16"/>
      <c r="F591" s="9"/>
      <c r="G591" s="9"/>
      <c r="H591" s="16"/>
      <c r="I591" s="16"/>
      <c r="J591" s="16"/>
      <c r="K591" s="16"/>
      <c r="L591" s="16"/>
      <c r="M591" s="16"/>
      <c r="N591" s="16"/>
      <c r="P591" s="10"/>
      <c r="Q591" s="10"/>
      <c r="R591" s="16"/>
      <c r="S591" s="16"/>
      <c r="T591" s="16"/>
      <c r="U591" s="16"/>
      <c r="V591" s="16"/>
      <c r="W591" s="16"/>
      <c r="X591" s="16"/>
      <c r="Y591" s="10"/>
      <c r="Z591" s="10"/>
    </row>
    <row r="592" spans="1:26" ht="15.75" customHeight="1">
      <c r="A592" s="10"/>
      <c r="B592" s="10"/>
      <c r="C592" s="10"/>
      <c r="D592" s="16"/>
      <c r="F592" s="9"/>
      <c r="G592" s="9"/>
      <c r="H592" s="16"/>
      <c r="I592" s="16"/>
      <c r="J592" s="16"/>
      <c r="K592" s="16"/>
      <c r="L592" s="16"/>
      <c r="M592" s="16"/>
      <c r="N592" s="16"/>
      <c r="P592" s="10"/>
      <c r="Q592" s="10"/>
      <c r="R592" s="16"/>
      <c r="S592" s="16"/>
      <c r="T592" s="16"/>
      <c r="U592" s="16"/>
      <c r="V592" s="16"/>
      <c r="W592" s="16"/>
      <c r="X592" s="16"/>
      <c r="Y592" s="10"/>
      <c r="Z592" s="10"/>
    </row>
    <row r="593" spans="1:26" ht="15.75" customHeight="1">
      <c r="A593" s="10"/>
      <c r="B593" s="10"/>
      <c r="C593" s="10"/>
      <c r="D593" s="16"/>
      <c r="F593" s="9"/>
      <c r="G593" s="9"/>
      <c r="H593" s="16"/>
      <c r="I593" s="16"/>
      <c r="J593" s="16"/>
      <c r="K593" s="16"/>
      <c r="L593" s="16"/>
      <c r="M593" s="16"/>
      <c r="N593" s="16"/>
      <c r="P593" s="10"/>
      <c r="Q593" s="10"/>
      <c r="R593" s="16"/>
      <c r="S593" s="16"/>
      <c r="T593" s="16"/>
      <c r="U593" s="16"/>
      <c r="V593" s="16"/>
      <c r="W593" s="16"/>
      <c r="X593" s="16"/>
      <c r="Y593" s="10"/>
      <c r="Z593" s="10"/>
    </row>
    <row r="594" spans="1:26" ht="15.75" customHeight="1">
      <c r="A594" s="10"/>
      <c r="B594" s="10"/>
      <c r="C594" s="10"/>
      <c r="D594" s="16"/>
      <c r="F594" s="9"/>
      <c r="G594" s="9"/>
      <c r="H594" s="16"/>
      <c r="I594" s="16"/>
      <c r="J594" s="16"/>
      <c r="K594" s="16"/>
      <c r="L594" s="16"/>
      <c r="M594" s="16"/>
      <c r="N594" s="16"/>
      <c r="P594" s="10"/>
      <c r="Q594" s="10"/>
      <c r="R594" s="16"/>
      <c r="S594" s="16"/>
      <c r="T594" s="16"/>
      <c r="U594" s="16"/>
      <c r="V594" s="16"/>
      <c r="W594" s="16"/>
      <c r="X594" s="16"/>
      <c r="Y594" s="10"/>
      <c r="Z594" s="10"/>
    </row>
    <row r="595" spans="1:26" ht="15.75" customHeight="1">
      <c r="A595" s="10"/>
      <c r="B595" s="10"/>
      <c r="C595" s="10"/>
      <c r="D595" s="16"/>
      <c r="F595" s="9"/>
      <c r="G595" s="9"/>
      <c r="H595" s="16"/>
      <c r="I595" s="16"/>
      <c r="J595" s="16"/>
      <c r="K595" s="16"/>
      <c r="L595" s="16"/>
      <c r="M595" s="16"/>
      <c r="N595" s="16"/>
      <c r="P595" s="10"/>
      <c r="Q595" s="10"/>
      <c r="R595" s="16"/>
      <c r="S595" s="16"/>
      <c r="T595" s="16"/>
      <c r="U595" s="16"/>
      <c r="V595" s="16"/>
      <c r="W595" s="16"/>
      <c r="X595" s="16"/>
      <c r="Y595" s="10"/>
      <c r="Z595" s="10"/>
    </row>
    <row r="596" spans="1:26" ht="15.75" customHeight="1">
      <c r="A596" s="10"/>
      <c r="B596" s="10"/>
      <c r="C596" s="10"/>
      <c r="D596" s="16"/>
      <c r="F596" s="9"/>
      <c r="G596" s="9"/>
      <c r="H596" s="16"/>
      <c r="I596" s="16"/>
      <c r="J596" s="16"/>
      <c r="K596" s="16"/>
      <c r="L596" s="16"/>
      <c r="M596" s="16"/>
      <c r="N596" s="16"/>
      <c r="P596" s="10"/>
      <c r="Q596" s="10"/>
      <c r="R596" s="16"/>
      <c r="S596" s="16"/>
      <c r="T596" s="16"/>
      <c r="U596" s="16"/>
      <c r="V596" s="16"/>
      <c r="W596" s="16"/>
      <c r="X596" s="16"/>
      <c r="Y596" s="10"/>
      <c r="Z596" s="10"/>
    </row>
    <row r="597" spans="1:26" ht="15.75" customHeight="1">
      <c r="A597" s="10"/>
      <c r="B597" s="10"/>
      <c r="C597" s="10"/>
      <c r="D597" s="16"/>
      <c r="F597" s="9"/>
      <c r="G597" s="9"/>
      <c r="H597" s="16"/>
      <c r="I597" s="16"/>
      <c r="J597" s="16"/>
      <c r="K597" s="16"/>
      <c r="L597" s="16"/>
      <c r="M597" s="16"/>
      <c r="N597" s="16"/>
      <c r="P597" s="10"/>
      <c r="Q597" s="10"/>
      <c r="R597" s="16"/>
      <c r="S597" s="16"/>
      <c r="T597" s="16"/>
      <c r="U597" s="16"/>
      <c r="V597" s="16"/>
      <c r="W597" s="16"/>
      <c r="X597" s="16"/>
      <c r="Y597" s="10"/>
      <c r="Z597" s="10"/>
    </row>
    <row r="598" spans="1:26" ht="15.75" customHeight="1">
      <c r="A598" s="10"/>
      <c r="B598" s="10"/>
      <c r="C598" s="10"/>
      <c r="D598" s="16"/>
      <c r="F598" s="9"/>
      <c r="G598" s="9"/>
      <c r="H598" s="16"/>
      <c r="I598" s="16"/>
      <c r="J598" s="16"/>
      <c r="K598" s="16"/>
      <c r="L598" s="16"/>
      <c r="M598" s="16"/>
      <c r="N598" s="16"/>
      <c r="P598" s="10"/>
      <c r="Q598" s="10"/>
      <c r="R598" s="16"/>
      <c r="S598" s="16"/>
      <c r="T598" s="16"/>
      <c r="U598" s="16"/>
      <c r="V598" s="16"/>
      <c r="W598" s="16"/>
      <c r="X598" s="16"/>
      <c r="Y598" s="10"/>
      <c r="Z598" s="10"/>
    </row>
    <row r="599" spans="1:26" ht="15.75" customHeight="1">
      <c r="A599" s="10"/>
      <c r="B599" s="10"/>
      <c r="C599" s="10"/>
      <c r="D599" s="16"/>
      <c r="F599" s="9"/>
      <c r="G599" s="9"/>
      <c r="H599" s="16"/>
      <c r="I599" s="16"/>
      <c r="J599" s="16"/>
      <c r="K599" s="16"/>
      <c r="L599" s="16"/>
      <c r="M599" s="16"/>
      <c r="N599" s="16"/>
      <c r="P599" s="10"/>
      <c r="Q599" s="10"/>
      <c r="R599" s="16"/>
      <c r="S599" s="16"/>
      <c r="T599" s="16"/>
      <c r="U599" s="16"/>
      <c r="V599" s="16"/>
      <c r="W599" s="16"/>
      <c r="X599" s="16"/>
      <c r="Y599" s="10"/>
      <c r="Z599" s="10"/>
    </row>
    <row r="600" spans="1:26" ht="15.75" customHeight="1">
      <c r="A600" s="10"/>
      <c r="B600" s="10"/>
      <c r="C600" s="10"/>
      <c r="D600" s="16"/>
      <c r="F600" s="9"/>
      <c r="G600" s="9"/>
      <c r="H600" s="16"/>
      <c r="I600" s="16"/>
      <c r="J600" s="16"/>
      <c r="K600" s="16"/>
      <c r="L600" s="16"/>
      <c r="M600" s="16"/>
      <c r="N600" s="16"/>
      <c r="P600" s="10"/>
      <c r="Q600" s="10"/>
      <c r="R600" s="16"/>
      <c r="S600" s="16"/>
      <c r="T600" s="16"/>
      <c r="U600" s="16"/>
      <c r="V600" s="16"/>
      <c r="W600" s="16"/>
      <c r="X600" s="16"/>
      <c r="Y600" s="10"/>
      <c r="Z600" s="10"/>
    </row>
    <row r="601" spans="1:26" ht="15.75" customHeight="1">
      <c r="A601" s="10"/>
      <c r="B601" s="10"/>
      <c r="C601" s="10"/>
      <c r="D601" s="16"/>
      <c r="F601" s="9"/>
      <c r="G601" s="9"/>
      <c r="H601" s="16"/>
      <c r="I601" s="16"/>
      <c r="J601" s="16"/>
      <c r="K601" s="16"/>
      <c r="L601" s="16"/>
      <c r="M601" s="16"/>
      <c r="N601" s="16"/>
      <c r="P601" s="10"/>
      <c r="Q601" s="10"/>
      <c r="R601" s="16"/>
      <c r="S601" s="16"/>
      <c r="T601" s="16"/>
      <c r="U601" s="16"/>
      <c r="V601" s="16"/>
      <c r="W601" s="16"/>
      <c r="X601" s="16"/>
      <c r="Y601" s="10"/>
      <c r="Z601" s="10"/>
    </row>
    <row r="602" spans="1:26" ht="15.75" customHeight="1">
      <c r="A602" s="10"/>
      <c r="B602" s="10"/>
      <c r="C602" s="10"/>
      <c r="D602" s="16"/>
      <c r="F602" s="9"/>
      <c r="G602" s="9"/>
      <c r="H602" s="16"/>
      <c r="I602" s="16"/>
      <c r="J602" s="16"/>
      <c r="K602" s="16"/>
      <c r="L602" s="16"/>
      <c r="M602" s="16"/>
      <c r="N602" s="16"/>
      <c r="P602" s="10"/>
      <c r="Q602" s="10"/>
      <c r="R602" s="16"/>
      <c r="S602" s="16"/>
      <c r="T602" s="16"/>
      <c r="U602" s="16"/>
      <c r="V602" s="16"/>
      <c r="W602" s="16"/>
      <c r="X602" s="16"/>
      <c r="Y602" s="10"/>
      <c r="Z602" s="10"/>
    </row>
    <row r="603" spans="1:26" ht="15.75" customHeight="1">
      <c r="A603" s="10"/>
      <c r="B603" s="10"/>
      <c r="C603" s="10"/>
      <c r="D603" s="16"/>
      <c r="F603" s="9"/>
      <c r="G603" s="9"/>
      <c r="H603" s="16"/>
      <c r="I603" s="16"/>
      <c r="J603" s="16"/>
      <c r="K603" s="16"/>
      <c r="L603" s="16"/>
      <c r="M603" s="16"/>
      <c r="N603" s="16"/>
      <c r="P603" s="10"/>
      <c r="Q603" s="10"/>
      <c r="R603" s="16"/>
      <c r="S603" s="16"/>
      <c r="T603" s="16"/>
      <c r="U603" s="16"/>
      <c r="V603" s="16"/>
      <c r="W603" s="16"/>
      <c r="X603" s="16"/>
      <c r="Y603" s="10"/>
      <c r="Z603" s="10"/>
    </row>
    <row r="604" spans="1:26" ht="15.75" customHeight="1">
      <c r="A604" s="10"/>
      <c r="B604" s="10"/>
      <c r="C604" s="10"/>
      <c r="D604" s="16"/>
      <c r="F604" s="9"/>
      <c r="G604" s="9"/>
      <c r="H604" s="16"/>
      <c r="I604" s="16"/>
      <c r="J604" s="16"/>
      <c r="K604" s="16"/>
      <c r="L604" s="16"/>
      <c r="M604" s="16"/>
      <c r="N604" s="16"/>
      <c r="P604" s="10"/>
      <c r="Q604" s="10"/>
      <c r="R604" s="16"/>
      <c r="S604" s="16"/>
      <c r="T604" s="16"/>
      <c r="U604" s="16"/>
      <c r="V604" s="16"/>
      <c r="W604" s="16"/>
      <c r="X604" s="16"/>
      <c r="Y604" s="10"/>
      <c r="Z604" s="10"/>
    </row>
    <row r="605" spans="1:26" ht="15.75" customHeight="1">
      <c r="A605" s="10"/>
      <c r="B605" s="10"/>
      <c r="C605" s="10"/>
      <c r="D605" s="16"/>
      <c r="F605" s="9"/>
      <c r="G605" s="9"/>
      <c r="H605" s="16"/>
      <c r="I605" s="16"/>
      <c r="J605" s="16"/>
      <c r="K605" s="16"/>
      <c r="L605" s="16"/>
      <c r="M605" s="16"/>
      <c r="N605" s="16"/>
      <c r="P605" s="10"/>
      <c r="Q605" s="10"/>
      <c r="R605" s="16"/>
      <c r="S605" s="16"/>
      <c r="T605" s="16"/>
      <c r="U605" s="16"/>
      <c r="V605" s="16"/>
      <c r="W605" s="16"/>
      <c r="X605" s="16"/>
      <c r="Y605" s="10"/>
      <c r="Z605" s="10"/>
    </row>
    <row r="606" spans="1:26" ht="15.75" customHeight="1">
      <c r="A606" s="10"/>
      <c r="B606" s="10"/>
      <c r="C606" s="10"/>
      <c r="D606" s="16"/>
      <c r="F606" s="9"/>
      <c r="G606" s="9"/>
      <c r="H606" s="16"/>
      <c r="I606" s="16"/>
      <c r="J606" s="16"/>
      <c r="K606" s="16"/>
      <c r="L606" s="16"/>
      <c r="M606" s="16"/>
      <c r="N606" s="16"/>
      <c r="P606" s="10"/>
      <c r="Q606" s="10"/>
      <c r="R606" s="16"/>
      <c r="S606" s="16"/>
      <c r="T606" s="16"/>
      <c r="U606" s="16"/>
      <c r="V606" s="16"/>
      <c r="W606" s="16"/>
      <c r="X606" s="16"/>
      <c r="Y606" s="10"/>
      <c r="Z606" s="10"/>
    </row>
    <row r="607" spans="1:26" ht="15.75" customHeight="1">
      <c r="A607" s="10"/>
      <c r="B607" s="10"/>
      <c r="C607" s="10"/>
      <c r="D607" s="16"/>
      <c r="F607" s="9"/>
      <c r="G607" s="9"/>
      <c r="H607" s="16"/>
      <c r="I607" s="16"/>
      <c r="J607" s="16"/>
      <c r="K607" s="16"/>
      <c r="L607" s="16"/>
      <c r="M607" s="16"/>
      <c r="N607" s="16"/>
      <c r="P607" s="10"/>
      <c r="Q607" s="10"/>
      <c r="R607" s="16"/>
      <c r="S607" s="16"/>
      <c r="T607" s="16"/>
      <c r="U607" s="16"/>
      <c r="V607" s="16"/>
      <c r="W607" s="16"/>
      <c r="X607" s="16"/>
      <c r="Y607" s="10"/>
      <c r="Z607" s="10"/>
    </row>
    <row r="608" spans="1:26" ht="15.75" customHeight="1">
      <c r="A608" s="10"/>
      <c r="B608" s="10"/>
      <c r="C608" s="10"/>
      <c r="D608" s="16"/>
      <c r="F608" s="9"/>
      <c r="G608" s="9"/>
      <c r="H608" s="16"/>
      <c r="I608" s="16"/>
      <c r="J608" s="16"/>
      <c r="K608" s="16"/>
      <c r="L608" s="16"/>
      <c r="M608" s="16"/>
      <c r="N608" s="16"/>
      <c r="P608" s="10"/>
      <c r="Q608" s="10"/>
      <c r="R608" s="16"/>
      <c r="S608" s="16"/>
      <c r="T608" s="16"/>
      <c r="U608" s="16"/>
      <c r="V608" s="16"/>
      <c r="W608" s="16"/>
      <c r="X608" s="16"/>
      <c r="Y608" s="10"/>
      <c r="Z608" s="10"/>
    </row>
    <row r="609" spans="1:26" ht="15.75" customHeight="1">
      <c r="A609" s="10"/>
      <c r="B609" s="10"/>
      <c r="C609" s="10"/>
      <c r="D609" s="16"/>
      <c r="F609" s="9"/>
      <c r="G609" s="9"/>
      <c r="H609" s="16"/>
      <c r="I609" s="16"/>
      <c r="J609" s="16"/>
      <c r="K609" s="16"/>
      <c r="L609" s="16"/>
      <c r="M609" s="16"/>
      <c r="N609" s="16"/>
      <c r="P609" s="10"/>
      <c r="Q609" s="10"/>
      <c r="R609" s="16"/>
      <c r="S609" s="16"/>
      <c r="T609" s="16"/>
      <c r="U609" s="16"/>
      <c r="V609" s="16"/>
      <c r="W609" s="16"/>
      <c r="X609" s="16"/>
      <c r="Y609" s="10"/>
      <c r="Z609" s="10"/>
    </row>
    <row r="610" spans="1:26" ht="15.75" customHeight="1">
      <c r="A610" s="10"/>
      <c r="B610" s="10"/>
      <c r="C610" s="10"/>
      <c r="D610" s="16"/>
      <c r="F610" s="9"/>
      <c r="G610" s="9"/>
      <c r="H610" s="16"/>
      <c r="I610" s="16"/>
      <c r="J610" s="16"/>
      <c r="K610" s="16"/>
      <c r="L610" s="16"/>
      <c r="M610" s="16"/>
      <c r="N610" s="16"/>
      <c r="P610" s="10"/>
      <c r="Q610" s="10"/>
      <c r="R610" s="16"/>
      <c r="S610" s="16"/>
      <c r="T610" s="16"/>
      <c r="U610" s="16"/>
      <c r="V610" s="16"/>
      <c r="W610" s="16"/>
      <c r="X610" s="16"/>
      <c r="Y610" s="10"/>
      <c r="Z610" s="10"/>
    </row>
    <row r="611" spans="1:26" ht="15.75" customHeight="1">
      <c r="A611" s="10"/>
      <c r="B611" s="10"/>
      <c r="C611" s="10"/>
      <c r="D611" s="16"/>
      <c r="F611" s="9"/>
      <c r="G611" s="9"/>
      <c r="H611" s="16"/>
      <c r="I611" s="16"/>
      <c r="J611" s="16"/>
      <c r="K611" s="16"/>
      <c r="L611" s="16"/>
      <c r="M611" s="16"/>
      <c r="N611" s="16"/>
      <c r="P611" s="10"/>
      <c r="Q611" s="10"/>
      <c r="R611" s="16"/>
      <c r="S611" s="16"/>
      <c r="T611" s="16"/>
      <c r="U611" s="16"/>
      <c r="V611" s="16"/>
      <c r="W611" s="16"/>
      <c r="X611" s="16"/>
      <c r="Y611" s="10"/>
      <c r="Z611" s="10"/>
    </row>
    <row r="612" spans="1:26" ht="15.75" customHeight="1">
      <c r="A612" s="10"/>
      <c r="B612" s="10"/>
      <c r="C612" s="10"/>
      <c r="D612" s="16"/>
      <c r="F612" s="9"/>
      <c r="G612" s="9"/>
      <c r="H612" s="16"/>
      <c r="I612" s="16"/>
      <c r="J612" s="16"/>
      <c r="K612" s="16"/>
      <c r="L612" s="16"/>
      <c r="M612" s="16"/>
      <c r="N612" s="16"/>
      <c r="P612" s="10"/>
      <c r="Q612" s="10"/>
      <c r="R612" s="16"/>
      <c r="S612" s="16"/>
      <c r="T612" s="16"/>
      <c r="U612" s="16"/>
      <c r="V612" s="16"/>
      <c r="W612" s="16"/>
      <c r="X612" s="16"/>
      <c r="Y612" s="10"/>
      <c r="Z612" s="10"/>
    </row>
    <row r="613" spans="1:26" ht="15.75" customHeight="1">
      <c r="A613" s="10"/>
      <c r="B613" s="10"/>
      <c r="C613" s="10"/>
      <c r="D613" s="16"/>
      <c r="F613" s="9"/>
      <c r="G613" s="9"/>
      <c r="H613" s="16"/>
      <c r="I613" s="16"/>
      <c r="J613" s="16"/>
      <c r="K613" s="16"/>
      <c r="L613" s="16"/>
      <c r="M613" s="16"/>
      <c r="N613" s="16"/>
      <c r="P613" s="10"/>
      <c r="Q613" s="10"/>
      <c r="R613" s="16"/>
      <c r="S613" s="16"/>
      <c r="T613" s="16"/>
      <c r="U613" s="16"/>
      <c r="V613" s="16"/>
      <c r="W613" s="16"/>
      <c r="X613" s="16"/>
      <c r="Y613" s="10"/>
      <c r="Z613" s="10"/>
    </row>
    <row r="614" spans="1:26" ht="15.75" customHeight="1">
      <c r="A614" s="10"/>
      <c r="B614" s="10"/>
      <c r="C614" s="10"/>
      <c r="D614" s="16"/>
      <c r="F614" s="9"/>
      <c r="G614" s="9"/>
      <c r="H614" s="16"/>
      <c r="I614" s="16"/>
      <c r="J614" s="16"/>
      <c r="K614" s="16"/>
      <c r="L614" s="16"/>
      <c r="M614" s="16"/>
      <c r="N614" s="16"/>
      <c r="P614" s="10"/>
      <c r="Q614" s="10"/>
      <c r="R614" s="16"/>
      <c r="S614" s="16"/>
      <c r="T614" s="16"/>
      <c r="U614" s="16"/>
      <c r="V614" s="16"/>
      <c r="W614" s="16"/>
      <c r="X614" s="16"/>
      <c r="Y614" s="10"/>
      <c r="Z614" s="10"/>
    </row>
    <row r="615" spans="1:26" ht="15.75" customHeight="1">
      <c r="A615" s="10"/>
      <c r="B615" s="10"/>
      <c r="C615" s="10"/>
      <c r="D615" s="16"/>
      <c r="F615" s="9"/>
      <c r="G615" s="9"/>
      <c r="H615" s="16"/>
      <c r="I615" s="16"/>
      <c r="J615" s="16"/>
      <c r="K615" s="16"/>
      <c r="L615" s="16"/>
      <c r="M615" s="16"/>
      <c r="N615" s="16"/>
      <c r="P615" s="10"/>
      <c r="Q615" s="10"/>
      <c r="R615" s="16"/>
      <c r="S615" s="16"/>
      <c r="T615" s="16"/>
      <c r="U615" s="16"/>
      <c r="V615" s="16"/>
      <c r="W615" s="16"/>
      <c r="X615" s="16"/>
      <c r="Y615" s="10"/>
      <c r="Z615" s="10"/>
    </row>
    <row r="616" spans="1:26" ht="15.75" customHeight="1">
      <c r="A616" s="10"/>
      <c r="B616" s="10"/>
      <c r="C616" s="10"/>
      <c r="D616" s="16"/>
      <c r="F616" s="9"/>
      <c r="G616" s="9"/>
      <c r="H616" s="16"/>
      <c r="I616" s="16"/>
      <c r="J616" s="16"/>
      <c r="K616" s="16"/>
      <c r="L616" s="16"/>
      <c r="M616" s="16"/>
      <c r="N616" s="16"/>
      <c r="P616" s="10"/>
      <c r="Q616" s="10"/>
      <c r="R616" s="16"/>
      <c r="S616" s="16"/>
      <c r="T616" s="16"/>
      <c r="U616" s="16"/>
      <c r="V616" s="16"/>
      <c r="W616" s="16"/>
      <c r="X616" s="16"/>
      <c r="Y616" s="10"/>
      <c r="Z616" s="10"/>
    </row>
    <row r="617" spans="1:26" ht="15.75" customHeight="1">
      <c r="A617" s="10"/>
      <c r="B617" s="10"/>
      <c r="C617" s="10"/>
      <c r="D617" s="16"/>
      <c r="F617" s="9"/>
      <c r="G617" s="9"/>
      <c r="H617" s="16"/>
      <c r="I617" s="16"/>
      <c r="J617" s="16"/>
      <c r="K617" s="16"/>
      <c r="L617" s="16"/>
      <c r="M617" s="16"/>
      <c r="N617" s="16"/>
      <c r="P617" s="10"/>
      <c r="Q617" s="10"/>
      <c r="R617" s="16"/>
      <c r="S617" s="16"/>
      <c r="T617" s="16"/>
      <c r="U617" s="16"/>
      <c r="V617" s="16"/>
      <c r="W617" s="16"/>
      <c r="X617" s="16"/>
      <c r="Y617" s="10"/>
      <c r="Z617" s="10"/>
    </row>
    <row r="618" spans="1:26" ht="15.75" customHeight="1">
      <c r="A618" s="10"/>
      <c r="B618" s="10"/>
      <c r="C618" s="10"/>
      <c r="D618" s="16"/>
      <c r="F618" s="9"/>
      <c r="G618" s="9"/>
      <c r="H618" s="16"/>
      <c r="I618" s="16"/>
      <c r="J618" s="16"/>
      <c r="K618" s="16"/>
      <c r="L618" s="16"/>
      <c r="M618" s="16"/>
      <c r="N618" s="16"/>
      <c r="P618" s="10"/>
      <c r="Q618" s="10"/>
      <c r="R618" s="16"/>
      <c r="S618" s="16"/>
      <c r="T618" s="16"/>
      <c r="U618" s="16"/>
      <c r="V618" s="16"/>
      <c r="W618" s="16"/>
      <c r="X618" s="16"/>
      <c r="Y618" s="10"/>
      <c r="Z618" s="10"/>
    </row>
    <row r="619" spans="1:26" ht="15.75" customHeight="1">
      <c r="A619" s="10"/>
      <c r="B619" s="10"/>
      <c r="C619" s="10"/>
      <c r="D619" s="16"/>
      <c r="F619" s="9"/>
      <c r="G619" s="9"/>
      <c r="H619" s="16"/>
      <c r="I619" s="16"/>
      <c r="J619" s="16"/>
      <c r="K619" s="16"/>
      <c r="L619" s="16"/>
      <c r="M619" s="16"/>
      <c r="N619" s="16"/>
      <c r="P619" s="10"/>
      <c r="Q619" s="10"/>
      <c r="R619" s="16"/>
      <c r="S619" s="16"/>
      <c r="T619" s="16"/>
      <c r="U619" s="16"/>
      <c r="V619" s="16"/>
      <c r="W619" s="16"/>
      <c r="X619" s="16"/>
      <c r="Y619" s="10"/>
      <c r="Z619" s="10"/>
    </row>
    <row r="620" spans="1:26" ht="15.75" customHeight="1">
      <c r="A620" s="10"/>
      <c r="B620" s="10"/>
      <c r="C620" s="10"/>
      <c r="D620" s="16"/>
      <c r="F620" s="9"/>
      <c r="G620" s="9"/>
      <c r="H620" s="16"/>
      <c r="I620" s="16"/>
      <c r="J620" s="16"/>
      <c r="K620" s="16"/>
      <c r="L620" s="16"/>
      <c r="M620" s="16"/>
      <c r="N620" s="16"/>
      <c r="P620" s="10"/>
      <c r="Q620" s="10"/>
      <c r="R620" s="16"/>
      <c r="S620" s="16"/>
      <c r="T620" s="16"/>
      <c r="U620" s="16"/>
      <c r="V620" s="16"/>
      <c r="W620" s="16"/>
      <c r="X620" s="16"/>
      <c r="Y620" s="10"/>
      <c r="Z620" s="10"/>
    </row>
    <row r="621" spans="1:26" ht="15.75" customHeight="1">
      <c r="A621" s="10"/>
      <c r="B621" s="10"/>
      <c r="C621" s="10"/>
      <c r="D621" s="16"/>
      <c r="F621" s="9"/>
      <c r="G621" s="9"/>
      <c r="H621" s="16"/>
      <c r="I621" s="16"/>
      <c r="J621" s="16"/>
      <c r="K621" s="16"/>
      <c r="L621" s="16"/>
      <c r="M621" s="16"/>
      <c r="N621" s="16"/>
      <c r="P621" s="10"/>
      <c r="Q621" s="10"/>
      <c r="R621" s="16"/>
      <c r="S621" s="16"/>
      <c r="T621" s="16"/>
      <c r="U621" s="16"/>
      <c r="V621" s="16"/>
      <c r="W621" s="16"/>
      <c r="X621" s="16"/>
      <c r="Y621" s="10"/>
      <c r="Z621" s="10"/>
    </row>
    <row r="622" spans="1:26" ht="15.75" customHeight="1">
      <c r="A622" s="10"/>
      <c r="B622" s="10"/>
      <c r="C622" s="10"/>
      <c r="D622" s="16"/>
      <c r="F622" s="9"/>
      <c r="G622" s="9"/>
      <c r="H622" s="16"/>
      <c r="I622" s="16"/>
      <c r="J622" s="16"/>
      <c r="K622" s="16"/>
      <c r="L622" s="16"/>
      <c r="M622" s="16"/>
      <c r="N622" s="16"/>
      <c r="P622" s="10"/>
      <c r="Q622" s="10"/>
      <c r="R622" s="16"/>
      <c r="S622" s="16"/>
      <c r="T622" s="16"/>
      <c r="U622" s="16"/>
      <c r="V622" s="16"/>
      <c r="W622" s="16"/>
      <c r="X622" s="16"/>
      <c r="Y622" s="10"/>
      <c r="Z622" s="10"/>
    </row>
    <row r="623" spans="1:26" ht="15.75" customHeight="1">
      <c r="A623" s="10"/>
      <c r="B623" s="10"/>
      <c r="C623" s="10"/>
      <c r="D623" s="16"/>
      <c r="F623" s="9"/>
      <c r="G623" s="9"/>
      <c r="H623" s="16"/>
      <c r="I623" s="16"/>
      <c r="J623" s="16"/>
      <c r="K623" s="16"/>
      <c r="L623" s="16"/>
      <c r="M623" s="16"/>
      <c r="N623" s="16"/>
      <c r="P623" s="10"/>
      <c r="Q623" s="10"/>
      <c r="R623" s="16"/>
      <c r="S623" s="16"/>
      <c r="T623" s="16"/>
      <c r="U623" s="16"/>
      <c r="V623" s="16"/>
      <c r="W623" s="16"/>
      <c r="X623" s="16"/>
      <c r="Y623" s="10"/>
      <c r="Z623" s="10"/>
    </row>
    <row r="624" spans="1:26" ht="15.75" customHeight="1">
      <c r="A624" s="10"/>
      <c r="B624" s="10"/>
      <c r="C624" s="10"/>
      <c r="D624" s="16"/>
      <c r="F624" s="9"/>
      <c r="G624" s="9"/>
      <c r="H624" s="16"/>
      <c r="I624" s="16"/>
      <c r="J624" s="16"/>
      <c r="K624" s="16"/>
      <c r="L624" s="16"/>
      <c r="M624" s="16"/>
      <c r="N624" s="16"/>
      <c r="P624" s="10"/>
      <c r="Q624" s="10"/>
      <c r="R624" s="16"/>
      <c r="S624" s="16"/>
      <c r="T624" s="16"/>
      <c r="U624" s="16"/>
      <c r="V624" s="16"/>
      <c r="W624" s="16"/>
      <c r="X624" s="16"/>
      <c r="Y624" s="10"/>
      <c r="Z624" s="10"/>
    </row>
    <row r="625" spans="1:26" ht="15.75" customHeight="1">
      <c r="A625" s="10"/>
      <c r="B625" s="10"/>
      <c r="C625" s="10"/>
      <c r="D625" s="16"/>
      <c r="F625" s="9"/>
      <c r="G625" s="9"/>
      <c r="H625" s="16"/>
      <c r="I625" s="16"/>
      <c r="J625" s="16"/>
      <c r="K625" s="16"/>
      <c r="L625" s="16"/>
      <c r="M625" s="16"/>
      <c r="N625" s="16"/>
      <c r="P625" s="10"/>
      <c r="Q625" s="10"/>
      <c r="R625" s="16"/>
      <c r="S625" s="16"/>
      <c r="T625" s="16"/>
      <c r="U625" s="16"/>
      <c r="V625" s="16"/>
      <c r="W625" s="16"/>
      <c r="X625" s="16"/>
      <c r="Y625" s="10"/>
      <c r="Z625" s="10"/>
    </row>
    <row r="626" spans="1:26" ht="15.75" customHeight="1">
      <c r="A626" s="10"/>
      <c r="B626" s="10"/>
      <c r="C626" s="10"/>
      <c r="D626" s="16"/>
      <c r="F626" s="9"/>
      <c r="G626" s="9"/>
      <c r="H626" s="16"/>
      <c r="I626" s="16"/>
      <c r="J626" s="16"/>
      <c r="K626" s="16"/>
      <c r="L626" s="16"/>
      <c r="M626" s="16"/>
      <c r="N626" s="16"/>
      <c r="P626" s="10"/>
      <c r="Q626" s="10"/>
      <c r="R626" s="16"/>
      <c r="S626" s="16"/>
      <c r="T626" s="16"/>
      <c r="U626" s="16"/>
      <c r="V626" s="16"/>
      <c r="W626" s="16"/>
      <c r="X626" s="16"/>
      <c r="Y626" s="10"/>
      <c r="Z626" s="10"/>
    </row>
    <row r="627" spans="1:26" ht="15.75" customHeight="1">
      <c r="A627" s="10"/>
      <c r="B627" s="10"/>
      <c r="C627" s="10"/>
      <c r="D627" s="16"/>
      <c r="F627" s="9"/>
      <c r="G627" s="9"/>
      <c r="H627" s="16"/>
      <c r="I627" s="16"/>
      <c r="J627" s="16"/>
      <c r="K627" s="16"/>
      <c r="L627" s="16"/>
      <c r="M627" s="16"/>
      <c r="N627" s="16"/>
      <c r="P627" s="10"/>
      <c r="Q627" s="10"/>
      <c r="R627" s="16"/>
      <c r="S627" s="16"/>
      <c r="T627" s="16"/>
      <c r="U627" s="16"/>
      <c r="V627" s="16"/>
      <c r="W627" s="16"/>
      <c r="X627" s="16"/>
      <c r="Y627" s="10"/>
      <c r="Z627" s="10"/>
    </row>
    <row r="628" spans="1:26" ht="15.75" customHeight="1">
      <c r="A628" s="10"/>
      <c r="B628" s="10"/>
      <c r="C628" s="10"/>
      <c r="D628" s="16"/>
      <c r="F628" s="9"/>
      <c r="G628" s="9"/>
      <c r="H628" s="16"/>
      <c r="I628" s="16"/>
      <c r="J628" s="16"/>
      <c r="K628" s="16"/>
      <c r="L628" s="16"/>
      <c r="M628" s="16"/>
      <c r="N628" s="16"/>
      <c r="P628" s="10"/>
      <c r="Q628" s="10"/>
      <c r="R628" s="16"/>
      <c r="S628" s="16"/>
      <c r="T628" s="16"/>
      <c r="U628" s="16"/>
      <c r="V628" s="16"/>
      <c r="W628" s="16"/>
      <c r="X628" s="16"/>
      <c r="Y628" s="10"/>
      <c r="Z628" s="10"/>
    </row>
    <row r="629" spans="1:26" ht="15.75" customHeight="1">
      <c r="A629" s="10"/>
      <c r="B629" s="10"/>
      <c r="C629" s="10"/>
      <c r="D629" s="16"/>
      <c r="F629" s="9"/>
      <c r="G629" s="9"/>
      <c r="H629" s="16"/>
      <c r="I629" s="16"/>
      <c r="J629" s="16"/>
      <c r="K629" s="16"/>
      <c r="L629" s="16"/>
      <c r="M629" s="16"/>
      <c r="N629" s="16"/>
      <c r="P629" s="10"/>
      <c r="Q629" s="10"/>
      <c r="R629" s="16"/>
      <c r="S629" s="16"/>
      <c r="T629" s="16"/>
      <c r="U629" s="16"/>
      <c r="V629" s="16"/>
      <c r="W629" s="16"/>
      <c r="X629" s="16"/>
      <c r="Y629" s="10"/>
      <c r="Z629" s="10"/>
    </row>
    <row r="630" spans="1:26" ht="15.75" customHeight="1">
      <c r="A630" s="10"/>
      <c r="B630" s="10"/>
      <c r="C630" s="10"/>
      <c r="D630" s="16"/>
      <c r="F630" s="9"/>
      <c r="G630" s="9"/>
      <c r="H630" s="16"/>
      <c r="I630" s="16"/>
      <c r="J630" s="16"/>
      <c r="K630" s="16"/>
      <c r="L630" s="16"/>
      <c r="M630" s="16"/>
      <c r="N630" s="16"/>
      <c r="P630" s="10"/>
      <c r="Q630" s="10"/>
      <c r="R630" s="16"/>
      <c r="S630" s="16"/>
      <c r="T630" s="16"/>
      <c r="U630" s="16"/>
      <c r="V630" s="16"/>
      <c r="W630" s="16"/>
      <c r="X630" s="16"/>
      <c r="Y630" s="10"/>
      <c r="Z630" s="10"/>
    </row>
    <row r="631" spans="1:26" ht="15.75" customHeight="1">
      <c r="A631" s="10"/>
      <c r="B631" s="10"/>
      <c r="C631" s="10"/>
      <c r="D631" s="16"/>
      <c r="F631" s="9"/>
      <c r="G631" s="9"/>
      <c r="H631" s="16"/>
      <c r="I631" s="16"/>
      <c r="J631" s="16"/>
      <c r="K631" s="16"/>
      <c r="L631" s="16"/>
      <c r="M631" s="16"/>
      <c r="N631" s="16"/>
      <c r="P631" s="10"/>
      <c r="Q631" s="10"/>
      <c r="R631" s="16"/>
      <c r="S631" s="16"/>
      <c r="T631" s="16"/>
      <c r="U631" s="16"/>
      <c r="V631" s="16"/>
      <c r="W631" s="16"/>
      <c r="X631" s="16"/>
      <c r="Y631" s="10"/>
      <c r="Z631" s="10"/>
    </row>
    <row r="632" spans="1:26" ht="15.75" customHeight="1">
      <c r="A632" s="10"/>
      <c r="B632" s="10"/>
      <c r="C632" s="10"/>
      <c r="D632" s="16"/>
      <c r="F632" s="9"/>
      <c r="G632" s="9"/>
      <c r="H632" s="16"/>
      <c r="I632" s="16"/>
      <c r="J632" s="16"/>
      <c r="K632" s="16"/>
      <c r="L632" s="16"/>
      <c r="M632" s="16"/>
      <c r="N632" s="16"/>
      <c r="P632" s="10"/>
      <c r="Q632" s="10"/>
      <c r="R632" s="16"/>
      <c r="S632" s="16"/>
      <c r="T632" s="16"/>
      <c r="U632" s="16"/>
      <c r="V632" s="16"/>
      <c r="W632" s="16"/>
      <c r="X632" s="16"/>
      <c r="Y632" s="10"/>
      <c r="Z632" s="10"/>
    </row>
    <row r="633" spans="1:26" ht="15.75" customHeight="1">
      <c r="A633" s="10"/>
      <c r="B633" s="10"/>
      <c r="C633" s="10"/>
      <c r="D633" s="16"/>
      <c r="F633" s="9"/>
      <c r="G633" s="9"/>
      <c r="H633" s="16"/>
      <c r="I633" s="16"/>
      <c r="J633" s="16"/>
      <c r="K633" s="16"/>
      <c r="L633" s="16"/>
      <c r="M633" s="16"/>
      <c r="N633" s="16"/>
      <c r="P633" s="10"/>
      <c r="Q633" s="10"/>
      <c r="R633" s="16"/>
      <c r="S633" s="16"/>
      <c r="T633" s="16"/>
      <c r="U633" s="16"/>
      <c r="V633" s="16"/>
      <c r="W633" s="16"/>
      <c r="X633" s="16"/>
      <c r="Y633" s="10"/>
      <c r="Z633" s="10"/>
    </row>
    <row r="634" spans="1:26" ht="15.75" customHeight="1">
      <c r="A634" s="10"/>
      <c r="B634" s="10"/>
      <c r="C634" s="10"/>
      <c r="D634" s="16"/>
      <c r="F634" s="9"/>
      <c r="G634" s="9"/>
      <c r="H634" s="16"/>
      <c r="I634" s="16"/>
      <c r="J634" s="16"/>
      <c r="K634" s="16"/>
      <c r="L634" s="16"/>
      <c r="M634" s="16"/>
      <c r="N634" s="16"/>
      <c r="P634" s="10"/>
      <c r="Q634" s="10"/>
      <c r="R634" s="16"/>
      <c r="S634" s="16"/>
      <c r="T634" s="16"/>
      <c r="U634" s="16"/>
      <c r="V634" s="16"/>
      <c r="W634" s="16"/>
      <c r="X634" s="16"/>
      <c r="Y634" s="10"/>
      <c r="Z634" s="10"/>
    </row>
    <row r="635" spans="1:26" ht="15.75" customHeight="1">
      <c r="A635" s="10"/>
      <c r="B635" s="10"/>
      <c r="C635" s="10"/>
      <c r="D635" s="16"/>
      <c r="F635" s="9"/>
      <c r="G635" s="9"/>
      <c r="H635" s="16"/>
      <c r="I635" s="16"/>
      <c r="J635" s="16"/>
      <c r="K635" s="16"/>
      <c r="L635" s="16"/>
      <c r="M635" s="16"/>
      <c r="N635" s="16"/>
      <c r="P635" s="10"/>
      <c r="Q635" s="10"/>
      <c r="R635" s="16"/>
      <c r="S635" s="16"/>
      <c r="T635" s="16"/>
      <c r="U635" s="16"/>
      <c r="V635" s="16"/>
      <c r="W635" s="16"/>
      <c r="X635" s="16"/>
      <c r="Y635" s="10"/>
      <c r="Z635" s="10"/>
    </row>
    <row r="636" spans="1:26" ht="15.75" customHeight="1">
      <c r="A636" s="10"/>
      <c r="B636" s="10"/>
      <c r="C636" s="10"/>
      <c r="D636" s="16"/>
      <c r="F636" s="9"/>
      <c r="G636" s="9"/>
      <c r="H636" s="16"/>
      <c r="I636" s="16"/>
      <c r="J636" s="16"/>
      <c r="K636" s="16"/>
      <c r="L636" s="16"/>
      <c r="M636" s="16"/>
      <c r="N636" s="16"/>
      <c r="P636" s="10"/>
      <c r="Q636" s="10"/>
      <c r="R636" s="16"/>
      <c r="S636" s="16"/>
      <c r="T636" s="16"/>
      <c r="U636" s="16"/>
      <c r="V636" s="16"/>
      <c r="W636" s="16"/>
      <c r="X636" s="16"/>
      <c r="Y636" s="10"/>
      <c r="Z636" s="10"/>
    </row>
    <row r="637" spans="1:26" ht="15.75" customHeight="1">
      <c r="A637" s="10"/>
      <c r="B637" s="10"/>
      <c r="C637" s="10"/>
      <c r="D637" s="16"/>
      <c r="F637" s="9"/>
      <c r="G637" s="9"/>
      <c r="H637" s="16"/>
      <c r="I637" s="16"/>
      <c r="J637" s="16"/>
      <c r="K637" s="16"/>
      <c r="L637" s="16"/>
      <c r="M637" s="16"/>
      <c r="N637" s="16"/>
      <c r="P637" s="10"/>
      <c r="Q637" s="10"/>
      <c r="R637" s="16"/>
      <c r="S637" s="16"/>
      <c r="T637" s="16"/>
      <c r="U637" s="16"/>
      <c r="V637" s="16"/>
      <c r="W637" s="16"/>
      <c r="X637" s="16"/>
      <c r="Y637" s="10"/>
      <c r="Z637" s="10"/>
    </row>
    <row r="638" spans="1:26" ht="15.75" customHeight="1">
      <c r="A638" s="10"/>
      <c r="B638" s="10"/>
      <c r="C638" s="10"/>
      <c r="D638" s="16"/>
      <c r="F638" s="9"/>
      <c r="G638" s="9"/>
      <c r="H638" s="16"/>
      <c r="I638" s="16"/>
      <c r="J638" s="16"/>
      <c r="K638" s="16"/>
      <c r="L638" s="16"/>
      <c r="M638" s="16"/>
      <c r="N638" s="16"/>
      <c r="P638" s="10"/>
      <c r="Q638" s="10"/>
      <c r="R638" s="16"/>
      <c r="S638" s="16"/>
      <c r="T638" s="16"/>
      <c r="U638" s="16"/>
      <c r="V638" s="16"/>
      <c r="W638" s="16"/>
      <c r="X638" s="16"/>
      <c r="Y638" s="10"/>
      <c r="Z638" s="10"/>
    </row>
    <row r="639" spans="1:26" ht="15.75" customHeight="1">
      <c r="A639" s="10"/>
      <c r="B639" s="10"/>
      <c r="C639" s="10"/>
      <c r="D639" s="16"/>
      <c r="F639" s="9"/>
      <c r="G639" s="9"/>
      <c r="H639" s="16"/>
      <c r="I639" s="16"/>
      <c r="J639" s="16"/>
      <c r="K639" s="16"/>
      <c r="L639" s="16"/>
      <c r="M639" s="16"/>
      <c r="N639" s="16"/>
      <c r="P639" s="10"/>
      <c r="Q639" s="10"/>
      <c r="R639" s="16"/>
      <c r="S639" s="16"/>
      <c r="T639" s="16"/>
      <c r="U639" s="16"/>
      <c r="V639" s="16"/>
      <c r="W639" s="16"/>
      <c r="X639" s="16"/>
      <c r="Y639" s="10"/>
      <c r="Z639" s="10"/>
    </row>
    <row r="640" spans="1:26" ht="15.75" customHeight="1">
      <c r="A640" s="10"/>
      <c r="B640" s="10"/>
      <c r="C640" s="10"/>
      <c r="D640" s="16"/>
      <c r="F640" s="9"/>
      <c r="G640" s="9"/>
      <c r="H640" s="16"/>
      <c r="I640" s="16"/>
      <c r="J640" s="16"/>
      <c r="K640" s="16"/>
      <c r="L640" s="16"/>
      <c r="M640" s="16"/>
      <c r="N640" s="16"/>
      <c r="P640" s="10"/>
      <c r="Q640" s="10"/>
      <c r="R640" s="16"/>
      <c r="S640" s="16"/>
      <c r="T640" s="16"/>
      <c r="U640" s="16"/>
      <c r="V640" s="16"/>
      <c r="W640" s="16"/>
      <c r="X640" s="16"/>
      <c r="Y640" s="10"/>
      <c r="Z640" s="10"/>
    </row>
    <row r="641" spans="1:26" ht="15.75" customHeight="1">
      <c r="A641" s="10"/>
      <c r="B641" s="10"/>
      <c r="C641" s="10"/>
      <c r="D641" s="16"/>
      <c r="F641" s="9"/>
      <c r="G641" s="9"/>
      <c r="H641" s="16"/>
      <c r="I641" s="16"/>
      <c r="J641" s="16"/>
      <c r="K641" s="16"/>
      <c r="L641" s="16"/>
      <c r="M641" s="16"/>
      <c r="N641" s="16"/>
      <c r="P641" s="10"/>
      <c r="Q641" s="10"/>
      <c r="R641" s="16"/>
      <c r="S641" s="16"/>
      <c r="T641" s="16"/>
      <c r="U641" s="16"/>
      <c r="V641" s="16"/>
      <c r="W641" s="16"/>
      <c r="X641" s="16"/>
      <c r="Y641" s="10"/>
      <c r="Z641" s="10"/>
    </row>
    <row r="642" spans="1:26" ht="15.75" customHeight="1">
      <c r="A642" s="10"/>
      <c r="B642" s="10"/>
      <c r="C642" s="10"/>
      <c r="D642" s="16"/>
      <c r="F642" s="9"/>
      <c r="G642" s="9"/>
      <c r="H642" s="16"/>
      <c r="I642" s="16"/>
      <c r="J642" s="16"/>
      <c r="K642" s="16"/>
      <c r="L642" s="16"/>
      <c r="M642" s="16"/>
      <c r="N642" s="16"/>
      <c r="P642" s="10"/>
      <c r="Q642" s="10"/>
      <c r="R642" s="16"/>
      <c r="S642" s="16"/>
      <c r="T642" s="16"/>
      <c r="U642" s="16"/>
      <c r="V642" s="16"/>
      <c r="W642" s="16"/>
      <c r="X642" s="16"/>
      <c r="Y642" s="10"/>
      <c r="Z642" s="10"/>
    </row>
    <row r="643" spans="1:26" ht="15.75" customHeight="1">
      <c r="A643" s="10"/>
      <c r="B643" s="10"/>
      <c r="C643" s="10"/>
      <c r="D643" s="16"/>
      <c r="F643" s="9"/>
      <c r="G643" s="9"/>
      <c r="H643" s="16"/>
      <c r="I643" s="16"/>
      <c r="J643" s="16"/>
      <c r="K643" s="16"/>
      <c r="L643" s="16"/>
      <c r="M643" s="16"/>
      <c r="N643" s="16"/>
      <c r="P643" s="10"/>
      <c r="Q643" s="10"/>
      <c r="R643" s="16"/>
      <c r="S643" s="16"/>
      <c r="T643" s="16"/>
      <c r="U643" s="16"/>
      <c r="V643" s="16"/>
      <c r="W643" s="16"/>
      <c r="X643" s="16"/>
      <c r="Y643" s="10"/>
      <c r="Z643" s="10"/>
    </row>
    <row r="644" spans="1:26" ht="15.75" customHeight="1">
      <c r="A644" s="10"/>
      <c r="B644" s="10"/>
      <c r="C644" s="10"/>
      <c r="D644" s="16"/>
      <c r="F644" s="9"/>
      <c r="G644" s="9"/>
      <c r="H644" s="16"/>
      <c r="I644" s="16"/>
      <c r="J644" s="16"/>
      <c r="K644" s="16"/>
      <c r="L644" s="16"/>
      <c r="M644" s="16"/>
      <c r="N644" s="16"/>
      <c r="P644" s="10"/>
      <c r="Q644" s="10"/>
      <c r="R644" s="16"/>
      <c r="S644" s="16"/>
      <c r="T644" s="16"/>
      <c r="U644" s="16"/>
      <c r="V644" s="16"/>
      <c r="W644" s="16"/>
      <c r="X644" s="16"/>
      <c r="Y644" s="10"/>
      <c r="Z644" s="10"/>
    </row>
    <row r="645" spans="1:26" ht="15.75" customHeight="1">
      <c r="A645" s="10"/>
      <c r="B645" s="10"/>
      <c r="C645" s="10"/>
      <c r="D645" s="16"/>
      <c r="F645" s="9"/>
      <c r="G645" s="9"/>
      <c r="H645" s="16"/>
      <c r="I645" s="16"/>
      <c r="J645" s="16"/>
      <c r="K645" s="16"/>
      <c r="L645" s="16"/>
      <c r="M645" s="16"/>
      <c r="N645" s="16"/>
      <c r="P645" s="10"/>
      <c r="Q645" s="10"/>
      <c r="R645" s="16"/>
      <c r="S645" s="16"/>
      <c r="T645" s="16"/>
      <c r="U645" s="16"/>
      <c r="V645" s="16"/>
      <c r="W645" s="16"/>
      <c r="X645" s="16"/>
      <c r="Y645" s="10"/>
      <c r="Z645" s="10"/>
    </row>
    <row r="646" spans="1:26" ht="15.75" customHeight="1">
      <c r="A646" s="10"/>
      <c r="B646" s="10"/>
      <c r="C646" s="10"/>
      <c r="D646" s="16"/>
      <c r="F646" s="9"/>
      <c r="G646" s="9"/>
      <c r="H646" s="16"/>
      <c r="I646" s="16"/>
      <c r="J646" s="16"/>
      <c r="K646" s="16"/>
      <c r="L646" s="16"/>
      <c r="M646" s="16"/>
      <c r="N646" s="16"/>
      <c r="P646" s="10"/>
      <c r="Q646" s="10"/>
      <c r="R646" s="16"/>
      <c r="S646" s="16"/>
      <c r="T646" s="16"/>
      <c r="U646" s="16"/>
      <c r="V646" s="16"/>
      <c r="W646" s="16"/>
      <c r="X646" s="16"/>
      <c r="Y646" s="10"/>
      <c r="Z646" s="10"/>
    </row>
    <row r="647" spans="1:26" ht="15.75" customHeight="1">
      <c r="A647" s="10"/>
      <c r="B647" s="10"/>
      <c r="C647" s="10"/>
      <c r="D647" s="16"/>
      <c r="F647" s="9"/>
      <c r="G647" s="9"/>
      <c r="H647" s="16"/>
      <c r="I647" s="16"/>
      <c r="J647" s="16"/>
      <c r="K647" s="16"/>
      <c r="L647" s="16"/>
      <c r="M647" s="16"/>
      <c r="N647" s="16"/>
      <c r="P647" s="10"/>
      <c r="Q647" s="10"/>
      <c r="R647" s="16"/>
      <c r="S647" s="16"/>
      <c r="T647" s="16"/>
      <c r="U647" s="16"/>
      <c r="V647" s="16"/>
      <c r="W647" s="16"/>
      <c r="X647" s="16"/>
      <c r="Y647" s="10"/>
      <c r="Z647" s="10"/>
    </row>
    <row r="648" spans="1:26" ht="15.75" customHeight="1">
      <c r="A648" s="10"/>
      <c r="B648" s="10"/>
      <c r="C648" s="10"/>
      <c r="D648" s="16"/>
      <c r="F648" s="9"/>
      <c r="G648" s="9"/>
      <c r="H648" s="16"/>
      <c r="I648" s="16"/>
      <c r="J648" s="16"/>
      <c r="K648" s="16"/>
      <c r="L648" s="16"/>
      <c r="M648" s="16"/>
      <c r="N648" s="16"/>
      <c r="P648" s="10"/>
      <c r="Q648" s="10"/>
      <c r="R648" s="16"/>
      <c r="S648" s="16"/>
      <c r="T648" s="16"/>
      <c r="U648" s="16"/>
      <c r="V648" s="16"/>
      <c r="W648" s="16"/>
      <c r="X648" s="16"/>
      <c r="Y648" s="10"/>
      <c r="Z648" s="10"/>
    </row>
    <row r="649" spans="1:26" ht="15.75" customHeight="1">
      <c r="A649" s="10"/>
      <c r="B649" s="10"/>
      <c r="C649" s="10"/>
      <c r="D649" s="16"/>
      <c r="F649" s="9"/>
      <c r="G649" s="9"/>
      <c r="H649" s="16"/>
      <c r="I649" s="16"/>
      <c r="J649" s="16"/>
      <c r="K649" s="16"/>
      <c r="L649" s="16"/>
      <c r="M649" s="16"/>
      <c r="N649" s="16"/>
      <c r="P649" s="10"/>
      <c r="Q649" s="10"/>
      <c r="R649" s="16"/>
      <c r="S649" s="16"/>
      <c r="T649" s="16"/>
      <c r="U649" s="16"/>
      <c r="V649" s="16"/>
      <c r="W649" s="16"/>
      <c r="X649" s="16"/>
      <c r="Y649" s="10"/>
      <c r="Z649" s="10"/>
    </row>
    <row r="650" spans="1:26" ht="15.75" customHeight="1">
      <c r="A650" s="10"/>
      <c r="B650" s="10"/>
      <c r="C650" s="10"/>
      <c r="D650" s="16"/>
      <c r="F650" s="9"/>
      <c r="G650" s="9"/>
      <c r="H650" s="16"/>
      <c r="I650" s="16"/>
      <c r="J650" s="16"/>
      <c r="K650" s="16"/>
      <c r="L650" s="16"/>
      <c r="M650" s="16"/>
      <c r="N650" s="16"/>
      <c r="P650" s="10"/>
      <c r="Q650" s="10"/>
      <c r="R650" s="16"/>
      <c r="S650" s="16"/>
      <c r="T650" s="16"/>
      <c r="U650" s="16"/>
      <c r="V650" s="16"/>
      <c r="W650" s="16"/>
      <c r="X650" s="16"/>
      <c r="Y650" s="10"/>
      <c r="Z650" s="10"/>
    </row>
    <row r="651" spans="1:26" ht="15.75" customHeight="1">
      <c r="A651" s="10"/>
      <c r="B651" s="10"/>
      <c r="C651" s="10"/>
      <c r="D651" s="16"/>
      <c r="F651" s="9"/>
      <c r="G651" s="9"/>
      <c r="H651" s="16"/>
      <c r="I651" s="16"/>
      <c r="J651" s="16"/>
      <c r="K651" s="16"/>
      <c r="L651" s="16"/>
      <c r="M651" s="16"/>
      <c r="N651" s="16"/>
      <c r="P651" s="10"/>
      <c r="Q651" s="10"/>
      <c r="R651" s="16"/>
      <c r="S651" s="16"/>
      <c r="T651" s="16"/>
      <c r="U651" s="16"/>
      <c r="V651" s="16"/>
      <c r="W651" s="16"/>
      <c r="X651" s="16"/>
      <c r="Y651" s="10"/>
      <c r="Z651" s="10"/>
    </row>
    <row r="652" spans="1:26" ht="15.75" customHeight="1">
      <c r="A652" s="10"/>
      <c r="B652" s="10"/>
      <c r="C652" s="10"/>
      <c r="D652" s="16"/>
      <c r="F652" s="9"/>
      <c r="G652" s="9"/>
      <c r="H652" s="16"/>
      <c r="I652" s="16"/>
      <c r="J652" s="16"/>
      <c r="K652" s="16"/>
      <c r="L652" s="16"/>
      <c r="M652" s="16"/>
      <c r="N652" s="16"/>
      <c r="P652" s="10"/>
      <c r="Q652" s="10"/>
      <c r="R652" s="16"/>
      <c r="S652" s="16"/>
      <c r="T652" s="16"/>
      <c r="U652" s="16"/>
      <c r="V652" s="16"/>
      <c r="W652" s="16"/>
      <c r="X652" s="16"/>
      <c r="Y652" s="10"/>
      <c r="Z652" s="10"/>
    </row>
    <row r="653" spans="1:26" ht="15.75" customHeight="1">
      <c r="A653" s="10"/>
      <c r="B653" s="10"/>
      <c r="C653" s="10"/>
      <c r="D653" s="16"/>
      <c r="F653" s="9"/>
      <c r="G653" s="9"/>
      <c r="H653" s="16"/>
      <c r="I653" s="16"/>
      <c r="J653" s="16"/>
      <c r="K653" s="16"/>
      <c r="L653" s="16"/>
      <c r="M653" s="16"/>
      <c r="N653" s="16"/>
      <c r="P653" s="10"/>
      <c r="Q653" s="10"/>
      <c r="R653" s="16"/>
      <c r="S653" s="16"/>
      <c r="T653" s="16"/>
      <c r="U653" s="16"/>
      <c r="V653" s="16"/>
      <c r="W653" s="16"/>
      <c r="X653" s="16"/>
      <c r="Y653" s="10"/>
      <c r="Z653" s="10"/>
    </row>
    <row r="654" spans="1:26" ht="15.75" customHeight="1">
      <c r="A654" s="10"/>
      <c r="B654" s="10"/>
      <c r="C654" s="10"/>
      <c r="D654" s="16"/>
      <c r="F654" s="9"/>
      <c r="G654" s="9"/>
      <c r="H654" s="16"/>
      <c r="I654" s="16"/>
      <c r="J654" s="16"/>
      <c r="K654" s="16"/>
      <c r="L654" s="16"/>
      <c r="M654" s="16"/>
      <c r="N654" s="16"/>
      <c r="P654" s="10"/>
      <c r="Q654" s="10"/>
      <c r="R654" s="16"/>
      <c r="S654" s="16"/>
      <c r="T654" s="16"/>
      <c r="U654" s="16"/>
      <c r="V654" s="16"/>
      <c r="W654" s="16"/>
      <c r="X654" s="16"/>
      <c r="Y654" s="10"/>
      <c r="Z654" s="10"/>
    </row>
    <row r="655" spans="1:26" ht="15.75" customHeight="1">
      <c r="A655" s="10"/>
      <c r="B655" s="10"/>
      <c r="C655" s="10"/>
      <c r="D655" s="16"/>
      <c r="F655" s="9"/>
      <c r="G655" s="9"/>
      <c r="H655" s="16"/>
      <c r="I655" s="16"/>
      <c r="J655" s="16"/>
      <c r="K655" s="16"/>
      <c r="L655" s="16"/>
      <c r="M655" s="16"/>
      <c r="N655" s="16"/>
      <c r="P655" s="10"/>
      <c r="Q655" s="10"/>
      <c r="R655" s="16"/>
      <c r="S655" s="16"/>
      <c r="T655" s="16"/>
      <c r="U655" s="16"/>
      <c r="V655" s="16"/>
      <c r="W655" s="16"/>
      <c r="X655" s="16"/>
      <c r="Y655" s="10"/>
      <c r="Z655" s="10"/>
    </row>
    <row r="656" spans="1:26" ht="15.75" customHeight="1">
      <c r="A656" s="10"/>
      <c r="B656" s="10"/>
      <c r="C656" s="10"/>
      <c r="D656" s="16"/>
      <c r="F656" s="9"/>
      <c r="G656" s="9"/>
      <c r="H656" s="16"/>
      <c r="I656" s="16"/>
      <c r="J656" s="16"/>
      <c r="K656" s="16"/>
      <c r="L656" s="16"/>
      <c r="M656" s="16"/>
      <c r="N656" s="16"/>
      <c r="P656" s="10"/>
      <c r="Q656" s="10"/>
      <c r="R656" s="16"/>
      <c r="S656" s="16"/>
      <c r="T656" s="16"/>
      <c r="U656" s="16"/>
      <c r="V656" s="16"/>
      <c r="W656" s="16"/>
      <c r="X656" s="16"/>
      <c r="Y656" s="10"/>
      <c r="Z656" s="10"/>
    </row>
    <row r="657" spans="1:26" ht="15.75" customHeight="1">
      <c r="A657" s="10"/>
      <c r="B657" s="10"/>
      <c r="C657" s="10"/>
      <c r="D657" s="16"/>
      <c r="F657" s="9"/>
      <c r="G657" s="9"/>
      <c r="H657" s="16"/>
      <c r="I657" s="16"/>
      <c r="J657" s="16"/>
      <c r="K657" s="16"/>
      <c r="L657" s="16"/>
      <c r="M657" s="16"/>
      <c r="N657" s="16"/>
      <c r="P657" s="10"/>
      <c r="Q657" s="10"/>
      <c r="R657" s="16"/>
      <c r="S657" s="16"/>
      <c r="T657" s="16"/>
      <c r="U657" s="16"/>
      <c r="V657" s="16"/>
      <c r="W657" s="16"/>
      <c r="X657" s="16"/>
      <c r="Y657" s="10"/>
      <c r="Z657" s="10"/>
    </row>
    <row r="658" spans="1:26" ht="15.75" customHeight="1">
      <c r="A658" s="10"/>
      <c r="B658" s="10"/>
      <c r="C658" s="10"/>
      <c r="D658" s="16"/>
      <c r="F658" s="9"/>
      <c r="G658" s="9"/>
      <c r="H658" s="16"/>
      <c r="I658" s="16"/>
      <c r="J658" s="16"/>
      <c r="K658" s="16"/>
      <c r="L658" s="16"/>
      <c r="M658" s="16"/>
      <c r="N658" s="16"/>
      <c r="P658" s="10"/>
      <c r="Q658" s="10"/>
      <c r="R658" s="16"/>
      <c r="S658" s="16"/>
      <c r="T658" s="16"/>
      <c r="U658" s="16"/>
      <c r="V658" s="16"/>
      <c r="W658" s="16"/>
      <c r="X658" s="16"/>
      <c r="Y658" s="10"/>
      <c r="Z658" s="10"/>
    </row>
    <row r="659" spans="1:26" ht="15.75" customHeight="1">
      <c r="A659" s="10"/>
      <c r="B659" s="10"/>
      <c r="C659" s="10"/>
      <c r="D659" s="16"/>
      <c r="F659" s="9"/>
      <c r="G659" s="9"/>
      <c r="H659" s="16"/>
      <c r="I659" s="16"/>
      <c r="J659" s="16"/>
      <c r="K659" s="16"/>
      <c r="L659" s="16"/>
      <c r="M659" s="16"/>
      <c r="N659" s="16"/>
      <c r="P659" s="10"/>
      <c r="Q659" s="10"/>
      <c r="R659" s="16"/>
      <c r="S659" s="16"/>
      <c r="T659" s="16"/>
      <c r="U659" s="16"/>
      <c r="V659" s="16"/>
      <c r="W659" s="16"/>
      <c r="X659" s="16"/>
      <c r="Y659" s="10"/>
      <c r="Z659" s="10"/>
    </row>
    <row r="660" spans="1:26" ht="15.75" customHeight="1">
      <c r="A660" s="10"/>
      <c r="B660" s="10"/>
      <c r="C660" s="10"/>
      <c r="D660" s="16"/>
      <c r="F660" s="9"/>
      <c r="G660" s="9"/>
      <c r="H660" s="16"/>
      <c r="I660" s="16"/>
      <c r="J660" s="16"/>
      <c r="K660" s="16"/>
      <c r="L660" s="16"/>
      <c r="M660" s="16"/>
      <c r="N660" s="16"/>
      <c r="P660" s="10"/>
      <c r="Q660" s="10"/>
      <c r="R660" s="16"/>
      <c r="S660" s="16"/>
      <c r="T660" s="16"/>
      <c r="U660" s="16"/>
      <c r="V660" s="16"/>
      <c r="W660" s="16"/>
      <c r="X660" s="16"/>
      <c r="Y660" s="10"/>
      <c r="Z660" s="10"/>
    </row>
    <row r="661" spans="1:26" ht="15.75" customHeight="1">
      <c r="A661" s="10"/>
      <c r="B661" s="10"/>
      <c r="C661" s="10"/>
      <c r="D661" s="16"/>
      <c r="F661" s="9"/>
      <c r="G661" s="9"/>
      <c r="H661" s="16"/>
      <c r="I661" s="16"/>
      <c r="J661" s="16"/>
      <c r="K661" s="16"/>
      <c r="L661" s="16"/>
      <c r="M661" s="16"/>
      <c r="N661" s="16"/>
      <c r="P661" s="10"/>
      <c r="Q661" s="10"/>
      <c r="R661" s="16"/>
      <c r="S661" s="16"/>
      <c r="T661" s="16"/>
      <c r="U661" s="16"/>
      <c r="V661" s="16"/>
      <c r="W661" s="16"/>
      <c r="X661" s="16"/>
      <c r="Y661" s="10"/>
      <c r="Z661" s="10"/>
    </row>
    <row r="662" spans="1:26" ht="15.75" customHeight="1">
      <c r="A662" s="10"/>
      <c r="B662" s="10"/>
      <c r="C662" s="10"/>
      <c r="D662" s="16"/>
      <c r="F662" s="9"/>
      <c r="G662" s="9"/>
      <c r="H662" s="16"/>
      <c r="I662" s="16"/>
      <c r="J662" s="16"/>
      <c r="K662" s="16"/>
      <c r="L662" s="16"/>
      <c r="M662" s="16"/>
      <c r="N662" s="16"/>
      <c r="P662" s="10"/>
      <c r="Q662" s="10"/>
      <c r="R662" s="16"/>
      <c r="S662" s="16"/>
      <c r="T662" s="16"/>
      <c r="U662" s="16"/>
      <c r="V662" s="16"/>
      <c r="W662" s="16"/>
      <c r="X662" s="16"/>
      <c r="Y662" s="10"/>
      <c r="Z662" s="10"/>
    </row>
    <row r="663" spans="1:26" ht="15.75" customHeight="1">
      <c r="A663" s="10"/>
      <c r="B663" s="10"/>
      <c r="C663" s="10"/>
      <c r="D663" s="16"/>
      <c r="F663" s="9"/>
      <c r="G663" s="9"/>
      <c r="H663" s="16"/>
      <c r="I663" s="16"/>
      <c r="J663" s="16"/>
      <c r="K663" s="16"/>
      <c r="L663" s="16"/>
      <c r="M663" s="16"/>
      <c r="N663" s="16"/>
      <c r="P663" s="10"/>
      <c r="Q663" s="10"/>
      <c r="R663" s="16"/>
      <c r="S663" s="16"/>
      <c r="T663" s="16"/>
      <c r="U663" s="16"/>
      <c r="V663" s="16"/>
      <c r="W663" s="16"/>
      <c r="X663" s="16"/>
      <c r="Y663" s="10"/>
      <c r="Z663" s="10"/>
    </row>
    <row r="664" spans="1:26" ht="15.75" customHeight="1">
      <c r="A664" s="10"/>
      <c r="B664" s="10"/>
      <c r="C664" s="10"/>
      <c r="D664" s="16"/>
      <c r="F664" s="9"/>
      <c r="G664" s="9"/>
      <c r="H664" s="16"/>
      <c r="I664" s="16"/>
      <c r="J664" s="16"/>
      <c r="K664" s="16"/>
      <c r="L664" s="16"/>
      <c r="M664" s="16"/>
      <c r="N664" s="16"/>
      <c r="P664" s="10"/>
      <c r="Q664" s="10"/>
      <c r="R664" s="16"/>
      <c r="S664" s="16"/>
      <c r="T664" s="16"/>
      <c r="U664" s="16"/>
      <c r="V664" s="16"/>
      <c r="W664" s="16"/>
      <c r="X664" s="16"/>
      <c r="Y664" s="10"/>
      <c r="Z664" s="10"/>
    </row>
    <row r="665" spans="1:26" ht="15.75" customHeight="1">
      <c r="A665" s="10"/>
      <c r="B665" s="10"/>
      <c r="C665" s="10"/>
      <c r="D665" s="16"/>
      <c r="F665" s="9"/>
      <c r="G665" s="9"/>
      <c r="H665" s="16"/>
      <c r="I665" s="16"/>
      <c r="J665" s="16"/>
      <c r="K665" s="16"/>
      <c r="L665" s="16"/>
      <c r="M665" s="16"/>
      <c r="N665" s="16"/>
      <c r="P665" s="10"/>
      <c r="Q665" s="10"/>
      <c r="R665" s="16"/>
      <c r="S665" s="16"/>
      <c r="T665" s="16"/>
      <c r="U665" s="16"/>
      <c r="V665" s="16"/>
      <c r="W665" s="16"/>
      <c r="X665" s="16"/>
      <c r="Y665" s="10"/>
      <c r="Z665" s="10"/>
    </row>
    <row r="666" spans="1:26" ht="15.75" customHeight="1">
      <c r="A666" s="10"/>
      <c r="B666" s="10"/>
      <c r="C666" s="10"/>
      <c r="D666" s="16"/>
      <c r="F666" s="9"/>
      <c r="G666" s="9"/>
      <c r="H666" s="16"/>
      <c r="I666" s="16"/>
      <c r="J666" s="16"/>
      <c r="K666" s="16"/>
      <c r="L666" s="16"/>
      <c r="M666" s="16"/>
      <c r="N666" s="16"/>
      <c r="P666" s="10"/>
      <c r="Q666" s="10"/>
      <c r="R666" s="16"/>
      <c r="S666" s="16"/>
      <c r="T666" s="16"/>
      <c r="U666" s="16"/>
      <c r="V666" s="16"/>
      <c r="W666" s="16"/>
      <c r="X666" s="16"/>
      <c r="Y666" s="10"/>
      <c r="Z666" s="10"/>
    </row>
    <row r="667" spans="1:26" ht="15.75" customHeight="1">
      <c r="A667" s="10"/>
      <c r="B667" s="10"/>
      <c r="C667" s="10"/>
      <c r="D667" s="16"/>
      <c r="F667" s="9"/>
      <c r="G667" s="9"/>
      <c r="H667" s="16"/>
      <c r="I667" s="16"/>
      <c r="J667" s="16"/>
      <c r="K667" s="16"/>
      <c r="L667" s="16"/>
      <c r="M667" s="16"/>
      <c r="N667" s="16"/>
      <c r="P667" s="10"/>
      <c r="Q667" s="10"/>
      <c r="R667" s="16"/>
      <c r="S667" s="16"/>
      <c r="T667" s="16"/>
      <c r="U667" s="16"/>
      <c r="V667" s="16"/>
      <c r="W667" s="16"/>
      <c r="X667" s="16"/>
      <c r="Y667" s="10"/>
      <c r="Z667" s="10"/>
    </row>
    <row r="668" spans="1:26" ht="15.75" customHeight="1">
      <c r="A668" s="10"/>
      <c r="B668" s="10"/>
      <c r="C668" s="10"/>
      <c r="D668" s="16"/>
      <c r="F668" s="9"/>
      <c r="G668" s="9"/>
      <c r="H668" s="16"/>
      <c r="I668" s="16"/>
      <c r="J668" s="16"/>
      <c r="K668" s="16"/>
      <c r="L668" s="16"/>
      <c r="M668" s="16"/>
      <c r="N668" s="16"/>
      <c r="P668" s="10"/>
      <c r="Q668" s="10"/>
      <c r="R668" s="16"/>
      <c r="S668" s="16"/>
      <c r="T668" s="16"/>
      <c r="U668" s="16"/>
      <c r="V668" s="16"/>
      <c r="W668" s="16"/>
      <c r="X668" s="16"/>
      <c r="Y668" s="10"/>
      <c r="Z668" s="10"/>
    </row>
    <row r="669" spans="1:26" ht="15.75" customHeight="1">
      <c r="A669" s="10"/>
      <c r="B669" s="10"/>
      <c r="C669" s="10"/>
      <c r="D669" s="16"/>
      <c r="F669" s="9"/>
      <c r="G669" s="9"/>
      <c r="H669" s="16"/>
      <c r="I669" s="16"/>
      <c r="J669" s="16"/>
      <c r="K669" s="16"/>
      <c r="L669" s="16"/>
      <c r="M669" s="16"/>
      <c r="N669" s="16"/>
      <c r="P669" s="10"/>
      <c r="Q669" s="10"/>
      <c r="R669" s="16"/>
      <c r="S669" s="16"/>
      <c r="T669" s="16"/>
      <c r="U669" s="16"/>
      <c r="V669" s="16"/>
      <c r="W669" s="16"/>
      <c r="X669" s="16"/>
      <c r="Y669" s="10"/>
      <c r="Z669" s="10"/>
    </row>
    <row r="670" spans="1:26" ht="15.75" customHeight="1">
      <c r="A670" s="10"/>
      <c r="B670" s="10"/>
      <c r="C670" s="10"/>
      <c r="D670" s="16"/>
      <c r="F670" s="9"/>
      <c r="G670" s="9"/>
      <c r="H670" s="16"/>
      <c r="I670" s="16"/>
      <c r="J670" s="16"/>
      <c r="K670" s="16"/>
      <c r="L670" s="16"/>
      <c r="M670" s="16"/>
      <c r="N670" s="16"/>
      <c r="P670" s="10"/>
      <c r="Q670" s="10"/>
      <c r="R670" s="16"/>
      <c r="S670" s="16"/>
      <c r="T670" s="16"/>
      <c r="U670" s="16"/>
      <c r="V670" s="16"/>
      <c r="W670" s="16"/>
      <c r="X670" s="16"/>
      <c r="Y670" s="10"/>
      <c r="Z670" s="10"/>
    </row>
    <row r="671" spans="1:26" ht="15.75" customHeight="1">
      <c r="A671" s="10"/>
      <c r="B671" s="10"/>
      <c r="C671" s="10"/>
      <c r="D671" s="16"/>
      <c r="F671" s="9"/>
      <c r="G671" s="9"/>
      <c r="H671" s="16"/>
      <c r="I671" s="16"/>
      <c r="J671" s="16"/>
      <c r="K671" s="16"/>
      <c r="L671" s="16"/>
      <c r="M671" s="16"/>
      <c r="N671" s="16"/>
      <c r="P671" s="10"/>
      <c r="Q671" s="10"/>
      <c r="R671" s="16"/>
      <c r="S671" s="16"/>
      <c r="T671" s="16"/>
      <c r="U671" s="16"/>
      <c r="V671" s="16"/>
      <c r="W671" s="16"/>
      <c r="X671" s="16"/>
      <c r="Y671" s="10"/>
      <c r="Z671" s="10"/>
    </row>
    <row r="672" spans="1:26" ht="15.75" customHeight="1">
      <c r="A672" s="10"/>
      <c r="B672" s="10"/>
      <c r="C672" s="10"/>
      <c r="D672" s="16"/>
      <c r="F672" s="9"/>
      <c r="G672" s="9"/>
      <c r="H672" s="16"/>
      <c r="I672" s="16"/>
      <c r="J672" s="16"/>
      <c r="K672" s="16"/>
      <c r="L672" s="16"/>
      <c r="M672" s="16"/>
      <c r="N672" s="16"/>
      <c r="P672" s="10"/>
      <c r="Q672" s="10"/>
      <c r="R672" s="16"/>
      <c r="S672" s="16"/>
      <c r="T672" s="16"/>
      <c r="U672" s="16"/>
      <c r="V672" s="16"/>
      <c r="W672" s="16"/>
      <c r="X672" s="16"/>
      <c r="Y672" s="10"/>
      <c r="Z672" s="10"/>
    </row>
    <row r="673" spans="1:26" ht="15.75" customHeight="1">
      <c r="A673" s="10"/>
      <c r="B673" s="10"/>
      <c r="C673" s="10"/>
      <c r="D673" s="16"/>
      <c r="F673" s="9"/>
      <c r="G673" s="9"/>
      <c r="H673" s="16"/>
      <c r="I673" s="16"/>
      <c r="J673" s="16"/>
      <c r="K673" s="16"/>
      <c r="L673" s="16"/>
      <c r="M673" s="16"/>
      <c r="N673" s="16"/>
      <c r="P673" s="10"/>
      <c r="Q673" s="10"/>
      <c r="R673" s="16"/>
      <c r="S673" s="16"/>
      <c r="T673" s="16"/>
      <c r="U673" s="16"/>
      <c r="V673" s="16"/>
      <c r="W673" s="16"/>
      <c r="X673" s="16"/>
      <c r="Y673" s="10"/>
      <c r="Z673" s="10"/>
    </row>
    <row r="674" spans="1:26" ht="15.75" customHeight="1">
      <c r="A674" s="10"/>
      <c r="B674" s="10"/>
      <c r="C674" s="10"/>
      <c r="D674" s="16"/>
      <c r="F674" s="9"/>
      <c r="G674" s="9"/>
      <c r="H674" s="16"/>
      <c r="I674" s="16"/>
      <c r="J674" s="16"/>
      <c r="K674" s="16"/>
      <c r="L674" s="16"/>
      <c r="M674" s="16"/>
      <c r="N674" s="16"/>
      <c r="P674" s="10"/>
      <c r="Q674" s="10"/>
      <c r="R674" s="16"/>
      <c r="S674" s="16"/>
      <c r="T674" s="16"/>
      <c r="U674" s="16"/>
      <c r="V674" s="16"/>
      <c r="W674" s="16"/>
      <c r="X674" s="16"/>
      <c r="Y674" s="10"/>
      <c r="Z674" s="10"/>
    </row>
    <row r="675" spans="1:26" ht="15.75" customHeight="1">
      <c r="A675" s="10"/>
      <c r="B675" s="10"/>
      <c r="C675" s="10"/>
      <c r="D675" s="16"/>
      <c r="F675" s="9"/>
      <c r="G675" s="9"/>
      <c r="H675" s="16"/>
      <c r="I675" s="16"/>
      <c r="J675" s="16"/>
      <c r="K675" s="16"/>
      <c r="L675" s="16"/>
      <c r="M675" s="16"/>
      <c r="N675" s="16"/>
      <c r="P675" s="10"/>
      <c r="Q675" s="10"/>
      <c r="R675" s="16"/>
      <c r="S675" s="16"/>
      <c r="T675" s="16"/>
      <c r="U675" s="16"/>
      <c r="V675" s="16"/>
      <c r="W675" s="16"/>
      <c r="X675" s="16"/>
      <c r="Y675" s="10"/>
      <c r="Z675" s="10"/>
    </row>
    <row r="676" spans="1:26" ht="15.75" customHeight="1">
      <c r="A676" s="10"/>
      <c r="B676" s="10"/>
      <c r="C676" s="10"/>
      <c r="D676" s="16"/>
      <c r="F676" s="9"/>
      <c r="G676" s="9"/>
      <c r="H676" s="16"/>
      <c r="I676" s="16"/>
      <c r="J676" s="16"/>
      <c r="K676" s="16"/>
      <c r="L676" s="16"/>
      <c r="M676" s="16"/>
      <c r="N676" s="16"/>
      <c r="P676" s="10"/>
      <c r="Q676" s="10"/>
      <c r="R676" s="16"/>
      <c r="S676" s="16"/>
      <c r="T676" s="16"/>
      <c r="U676" s="16"/>
      <c r="V676" s="16"/>
      <c r="W676" s="16"/>
      <c r="X676" s="16"/>
      <c r="Y676" s="10"/>
      <c r="Z676" s="10"/>
    </row>
    <row r="677" spans="1:26" ht="15.75" customHeight="1">
      <c r="A677" s="10"/>
      <c r="B677" s="10"/>
      <c r="C677" s="10"/>
      <c r="D677" s="16"/>
      <c r="F677" s="9"/>
      <c r="G677" s="9"/>
      <c r="H677" s="16"/>
      <c r="I677" s="16"/>
      <c r="J677" s="16"/>
      <c r="K677" s="16"/>
      <c r="L677" s="16"/>
      <c r="M677" s="16"/>
      <c r="N677" s="16"/>
      <c r="P677" s="10"/>
      <c r="Q677" s="10"/>
      <c r="R677" s="16"/>
      <c r="S677" s="16"/>
      <c r="T677" s="16"/>
      <c r="U677" s="16"/>
      <c r="V677" s="16"/>
      <c r="W677" s="16"/>
      <c r="X677" s="16"/>
      <c r="Y677" s="10"/>
      <c r="Z677" s="10"/>
    </row>
    <row r="678" spans="1:26" ht="15.75" customHeight="1">
      <c r="A678" s="10"/>
      <c r="B678" s="10"/>
      <c r="C678" s="10"/>
      <c r="D678" s="16"/>
      <c r="F678" s="9"/>
      <c r="G678" s="9"/>
      <c r="H678" s="16"/>
      <c r="I678" s="16"/>
      <c r="J678" s="16"/>
      <c r="K678" s="16"/>
      <c r="L678" s="16"/>
      <c r="M678" s="16"/>
      <c r="N678" s="16"/>
      <c r="P678" s="10"/>
      <c r="Q678" s="10"/>
      <c r="R678" s="16"/>
      <c r="S678" s="16"/>
      <c r="T678" s="16"/>
      <c r="U678" s="16"/>
      <c r="V678" s="16"/>
      <c r="W678" s="16"/>
      <c r="X678" s="16"/>
      <c r="Y678" s="10"/>
      <c r="Z678" s="10"/>
    </row>
    <row r="679" spans="1:26" ht="15.75" customHeight="1">
      <c r="A679" s="10"/>
      <c r="B679" s="10"/>
      <c r="C679" s="10"/>
      <c r="D679" s="16"/>
      <c r="F679" s="9"/>
      <c r="G679" s="9"/>
      <c r="H679" s="16"/>
      <c r="I679" s="16"/>
      <c r="J679" s="16"/>
      <c r="K679" s="16"/>
      <c r="L679" s="16"/>
      <c r="M679" s="16"/>
      <c r="N679" s="16"/>
      <c r="P679" s="10"/>
      <c r="Q679" s="10"/>
      <c r="R679" s="16"/>
      <c r="S679" s="16"/>
      <c r="T679" s="16"/>
      <c r="U679" s="16"/>
      <c r="V679" s="16"/>
      <c r="W679" s="16"/>
      <c r="X679" s="16"/>
      <c r="Y679" s="10"/>
      <c r="Z679" s="10"/>
    </row>
    <row r="680" spans="1:26" ht="15.75" customHeight="1">
      <c r="A680" s="10"/>
      <c r="B680" s="10"/>
      <c r="C680" s="10"/>
      <c r="D680" s="16"/>
      <c r="F680" s="9"/>
      <c r="G680" s="9"/>
      <c r="H680" s="16"/>
      <c r="I680" s="16"/>
      <c r="J680" s="16"/>
      <c r="K680" s="16"/>
      <c r="L680" s="16"/>
      <c r="M680" s="16"/>
      <c r="N680" s="16"/>
      <c r="P680" s="10"/>
      <c r="Q680" s="10"/>
      <c r="R680" s="16"/>
      <c r="S680" s="16"/>
      <c r="T680" s="16"/>
      <c r="U680" s="16"/>
      <c r="V680" s="16"/>
      <c r="W680" s="16"/>
      <c r="X680" s="16"/>
      <c r="Y680" s="10"/>
      <c r="Z680" s="10"/>
    </row>
    <row r="681" spans="1:26" ht="15.75" customHeight="1">
      <c r="A681" s="10"/>
      <c r="B681" s="10"/>
      <c r="C681" s="10"/>
      <c r="D681" s="16"/>
      <c r="F681" s="9"/>
      <c r="G681" s="9"/>
      <c r="H681" s="16"/>
      <c r="I681" s="16"/>
      <c r="J681" s="16"/>
      <c r="K681" s="16"/>
      <c r="L681" s="16"/>
      <c r="M681" s="16"/>
      <c r="N681" s="16"/>
      <c r="P681" s="10"/>
      <c r="Q681" s="10"/>
      <c r="R681" s="16"/>
      <c r="S681" s="16"/>
      <c r="T681" s="16"/>
      <c r="U681" s="16"/>
      <c r="V681" s="16"/>
      <c r="W681" s="16"/>
      <c r="X681" s="16"/>
      <c r="Y681" s="10"/>
      <c r="Z681" s="10"/>
    </row>
    <row r="682" spans="1:26" ht="15.75" customHeight="1">
      <c r="A682" s="10"/>
      <c r="B682" s="10"/>
      <c r="C682" s="10"/>
      <c r="D682" s="16"/>
      <c r="F682" s="9"/>
      <c r="G682" s="9"/>
      <c r="H682" s="16"/>
      <c r="I682" s="16"/>
      <c r="J682" s="16"/>
      <c r="K682" s="16"/>
      <c r="L682" s="16"/>
      <c r="M682" s="16"/>
      <c r="N682" s="16"/>
      <c r="P682" s="10"/>
      <c r="Q682" s="10"/>
      <c r="R682" s="16"/>
      <c r="S682" s="16"/>
      <c r="T682" s="16"/>
      <c r="U682" s="16"/>
      <c r="V682" s="16"/>
      <c r="W682" s="16"/>
      <c r="X682" s="16"/>
      <c r="Y682" s="10"/>
      <c r="Z682" s="10"/>
    </row>
    <row r="683" spans="1:26" ht="15.75" customHeight="1">
      <c r="A683" s="10"/>
      <c r="B683" s="10"/>
      <c r="C683" s="10"/>
      <c r="D683" s="16"/>
      <c r="F683" s="9"/>
      <c r="G683" s="9"/>
      <c r="H683" s="16"/>
      <c r="I683" s="16"/>
      <c r="J683" s="16"/>
      <c r="K683" s="16"/>
      <c r="L683" s="16"/>
      <c r="M683" s="16"/>
      <c r="N683" s="16"/>
      <c r="P683" s="10"/>
      <c r="Q683" s="10"/>
      <c r="R683" s="16"/>
      <c r="S683" s="16"/>
      <c r="T683" s="16"/>
      <c r="U683" s="16"/>
      <c r="V683" s="16"/>
      <c r="W683" s="16"/>
      <c r="X683" s="16"/>
      <c r="Y683" s="10"/>
      <c r="Z683" s="10"/>
    </row>
    <row r="684" spans="1:26" ht="15.75" customHeight="1">
      <c r="A684" s="10"/>
      <c r="B684" s="10"/>
      <c r="C684" s="10"/>
      <c r="D684" s="16"/>
      <c r="F684" s="9"/>
      <c r="G684" s="9"/>
      <c r="H684" s="16"/>
      <c r="I684" s="16"/>
      <c r="J684" s="16"/>
      <c r="K684" s="16"/>
      <c r="L684" s="16"/>
      <c r="M684" s="16"/>
      <c r="N684" s="16"/>
      <c r="P684" s="10"/>
      <c r="Q684" s="10"/>
      <c r="R684" s="16"/>
      <c r="S684" s="16"/>
      <c r="T684" s="16"/>
      <c r="U684" s="16"/>
      <c r="V684" s="16"/>
      <c r="W684" s="16"/>
      <c r="X684" s="16"/>
      <c r="Y684" s="10"/>
      <c r="Z684" s="10"/>
    </row>
    <row r="685" spans="1:26" ht="15.75" customHeight="1">
      <c r="A685" s="10"/>
      <c r="B685" s="10"/>
      <c r="C685" s="10"/>
      <c r="D685" s="16"/>
      <c r="F685" s="9"/>
      <c r="G685" s="9"/>
      <c r="H685" s="16"/>
      <c r="I685" s="16"/>
      <c r="J685" s="16"/>
      <c r="K685" s="16"/>
      <c r="L685" s="16"/>
      <c r="M685" s="16"/>
      <c r="N685" s="16"/>
      <c r="P685" s="10"/>
      <c r="Q685" s="10"/>
      <c r="R685" s="16"/>
      <c r="S685" s="16"/>
      <c r="T685" s="16"/>
      <c r="U685" s="16"/>
      <c r="V685" s="16"/>
      <c r="W685" s="16"/>
      <c r="X685" s="16"/>
      <c r="Y685" s="10"/>
      <c r="Z685" s="10"/>
    </row>
    <row r="686" spans="1:26" ht="15.75" customHeight="1">
      <c r="A686" s="10"/>
      <c r="B686" s="10"/>
      <c r="C686" s="10"/>
      <c r="D686" s="16"/>
      <c r="F686" s="9"/>
      <c r="G686" s="9"/>
      <c r="H686" s="16"/>
      <c r="I686" s="16"/>
      <c r="J686" s="16"/>
      <c r="K686" s="16"/>
      <c r="L686" s="16"/>
      <c r="M686" s="16"/>
      <c r="N686" s="16"/>
      <c r="P686" s="10"/>
      <c r="Q686" s="10"/>
      <c r="R686" s="16"/>
      <c r="S686" s="16"/>
      <c r="T686" s="16"/>
      <c r="U686" s="16"/>
      <c r="V686" s="16"/>
      <c r="W686" s="16"/>
      <c r="X686" s="16"/>
      <c r="Y686" s="10"/>
      <c r="Z686" s="10"/>
    </row>
    <row r="687" spans="1:26" ht="15.75" customHeight="1">
      <c r="A687" s="10"/>
      <c r="B687" s="10"/>
      <c r="C687" s="10"/>
      <c r="D687" s="16"/>
      <c r="F687" s="9"/>
      <c r="G687" s="9"/>
      <c r="H687" s="16"/>
      <c r="I687" s="16"/>
      <c r="J687" s="16"/>
      <c r="K687" s="16"/>
      <c r="L687" s="16"/>
      <c r="M687" s="16"/>
      <c r="N687" s="16"/>
      <c r="P687" s="10"/>
      <c r="Q687" s="10"/>
      <c r="R687" s="16"/>
      <c r="S687" s="16"/>
      <c r="T687" s="16"/>
      <c r="U687" s="16"/>
      <c r="V687" s="16"/>
      <c r="W687" s="16"/>
      <c r="X687" s="16"/>
      <c r="Y687" s="10"/>
      <c r="Z687" s="10"/>
    </row>
    <row r="688" spans="1:26" ht="15.75" customHeight="1">
      <c r="A688" s="10"/>
      <c r="B688" s="10"/>
      <c r="C688" s="10"/>
      <c r="D688" s="16"/>
      <c r="F688" s="9"/>
      <c r="G688" s="9"/>
      <c r="H688" s="16"/>
      <c r="I688" s="16"/>
      <c r="J688" s="16"/>
      <c r="K688" s="16"/>
      <c r="L688" s="16"/>
      <c r="M688" s="16"/>
      <c r="N688" s="16"/>
      <c r="P688" s="10"/>
      <c r="Q688" s="10"/>
      <c r="R688" s="16"/>
      <c r="S688" s="16"/>
      <c r="T688" s="16"/>
      <c r="U688" s="16"/>
      <c r="V688" s="16"/>
      <c r="W688" s="16"/>
      <c r="X688" s="16"/>
      <c r="Y688" s="10"/>
      <c r="Z688" s="10"/>
    </row>
    <row r="689" spans="1:26" ht="15.75" customHeight="1">
      <c r="A689" s="10"/>
      <c r="B689" s="10"/>
      <c r="C689" s="10"/>
      <c r="D689" s="16"/>
      <c r="F689" s="9"/>
      <c r="G689" s="9"/>
      <c r="H689" s="16"/>
      <c r="I689" s="16"/>
      <c r="J689" s="16"/>
      <c r="K689" s="16"/>
      <c r="L689" s="16"/>
      <c r="M689" s="16"/>
      <c r="N689" s="16"/>
      <c r="P689" s="10"/>
      <c r="Q689" s="10"/>
      <c r="R689" s="16"/>
      <c r="S689" s="16"/>
      <c r="T689" s="16"/>
      <c r="U689" s="16"/>
      <c r="V689" s="16"/>
      <c r="W689" s="16"/>
      <c r="X689" s="16"/>
      <c r="Y689" s="10"/>
      <c r="Z689" s="10"/>
    </row>
    <row r="690" spans="1:26" ht="15.75" customHeight="1">
      <c r="A690" s="10"/>
      <c r="B690" s="10"/>
      <c r="C690" s="10"/>
      <c r="D690" s="16"/>
      <c r="F690" s="9"/>
      <c r="G690" s="9"/>
      <c r="H690" s="16"/>
      <c r="I690" s="16"/>
      <c r="J690" s="16"/>
      <c r="K690" s="16"/>
      <c r="L690" s="16"/>
      <c r="M690" s="16"/>
      <c r="N690" s="16"/>
      <c r="P690" s="10"/>
      <c r="Q690" s="10"/>
      <c r="R690" s="16"/>
      <c r="S690" s="16"/>
      <c r="T690" s="16"/>
      <c r="U690" s="16"/>
      <c r="V690" s="16"/>
      <c r="W690" s="16"/>
      <c r="X690" s="16"/>
      <c r="Y690" s="10"/>
      <c r="Z690" s="10"/>
    </row>
    <row r="691" spans="1:26" ht="15.75" customHeight="1">
      <c r="A691" s="10"/>
      <c r="B691" s="10"/>
      <c r="C691" s="10"/>
      <c r="D691" s="16"/>
      <c r="F691" s="9"/>
      <c r="G691" s="9"/>
      <c r="H691" s="16"/>
      <c r="I691" s="16"/>
      <c r="J691" s="16"/>
      <c r="K691" s="16"/>
      <c r="L691" s="16"/>
      <c r="M691" s="16"/>
      <c r="N691" s="16"/>
      <c r="P691" s="10"/>
      <c r="Q691" s="10"/>
      <c r="R691" s="16"/>
      <c r="S691" s="16"/>
      <c r="T691" s="16"/>
      <c r="U691" s="16"/>
      <c r="V691" s="16"/>
      <c r="W691" s="16"/>
      <c r="X691" s="16"/>
      <c r="Y691" s="10"/>
      <c r="Z691" s="10"/>
    </row>
    <row r="692" spans="1:26" ht="15.75" customHeight="1">
      <c r="A692" s="10"/>
      <c r="B692" s="10"/>
      <c r="C692" s="10"/>
      <c r="D692" s="16"/>
      <c r="F692" s="9"/>
      <c r="G692" s="9"/>
      <c r="H692" s="16"/>
      <c r="I692" s="16"/>
      <c r="J692" s="16"/>
      <c r="K692" s="16"/>
      <c r="L692" s="16"/>
      <c r="M692" s="16"/>
      <c r="N692" s="16"/>
      <c r="P692" s="10"/>
      <c r="Q692" s="10"/>
      <c r="R692" s="16"/>
      <c r="S692" s="16"/>
      <c r="T692" s="16"/>
      <c r="U692" s="16"/>
      <c r="V692" s="16"/>
      <c r="W692" s="16"/>
      <c r="X692" s="16"/>
      <c r="Y692" s="10"/>
      <c r="Z692" s="10"/>
    </row>
    <row r="693" spans="1:26" ht="15.75" customHeight="1">
      <c r="A693" s="10"/>
      <c r="B693" s="10"/>
      <c r="C693" s="10"/>
      <c r="D693" s="16"/>
      <c r="F693" s="9"/>
      <c r="G693" s="9"/>
      <c r="H693" s="16"/>
      <c r="I693" s="16"/>
      <c r="J693" s="16"/>
      <c r="K693" s="16"/>
      <c r="L693" s="16"/>
      <c r="M693" s="16"/>
      <c r="N693" s="16"/>
      <c r="P693" s="10"/>
      <c r="Q693" s="10"/>
      <c r="R693" s="16"/>
      <c r="S693" s="16"/>
      <c r="T693" s="16"/>
      <c r="U693" s="16"/>
      <c r="V693" s="16"/>
      <c r="W693" s="16"/>
      <c r="X693" s="16"/>
      <c r="Y693" s="10"/>
      <c r="Z693" s="10"/>
    </row>
    <row r="694" spans="1:26" ht="15.75" customHeight="1">
      <c r="A694" s="10"/>
      <c r="B694" s="10"/>
      <c r="C694" s="10"/>
      <c r="D694" s="16"/>
      <c r="F694" s="9"/>
      <c r="G694" s="9"/>
      <c r="H694" s="16"/>
      <c r="I694" s="16"/>
      <c r="J694" s="16"/>
      <c r="K694" s="16"/>
      <c r="L694" s="16"/>
      <c r="M694" s="16"/>
      <c r="N694" s="16"/>
      <c r="P694" s="10"/>
      <c r="Q694" s="10"/>
      <c r="R694" s="16"/>
      <c r="S694" s="16"/>
      <c r="T694" s="16"/>
      <c r="U694" s="16"/>
      <c r="V694" s="16"/>
      <c r="W694" s="16"/>
      <c r="X694" s="16"/>
      <c r="Y694" s="10"/>
      <c r="Z694" s="10"/>
    </row>
    <row r="695" spans="1:26" ht="15.75" customHeight="1">
      <c r="A695" s="10"/>
      <c r="B695" s="10"/>
      <c r="C695" s="10"/>
      <c r="D695" s="16"/>
      <c r="F695" s="9"/>
      <c r="G695" s="9"/>
      <c r="H695" s="16"/>
      <c r="I695" s="16"/>
      <c r="J695" s="16"/>
      <c r="K695" s="16"/>
      <c r="L695" s="16"/>
      <c r="M695" s="16"/>
      <c r="N695" s="16"/>
      <c r="P695" s="10"/>
      <c r="Q695" s="10"/>
      <c r="R695" s="16"/>
      <c r="S695" s="16"/>
      <c r="T695" s="16"/>
      <c r="U695" s="16"/>
      <c r="V695" s="16"/>
      <c r="W695" s="16"/>
      <c r="X695" s="16"/>
      <c r="Y695" s="10"/>
      <c r="Z695" s="10"/>
    </row>
    <row r="696" spans="1:26" ht="15.75" customHeight="1">
      <c r="A696" s="10"/>
      <c r="B696" s="10"/>
      <c r="C696" s="10"/>
      <c r="D696" s="16"/>
      <c r="F696" s="9"/>
      <c r="G696" s="9"/>
      <c r="H696" s="16"/>
      <c r="I696" s="16"/>
      <c r="J696" s="16"/>
      <c r="K696" s="16"/>
      <c r="L696" s="16"/>
      <c r="M696" s="16"/>
      <c r="N696" s="16"/>
      <c r="P696" s="10"/>
      <c r="Q696" s="10"/>
      <c r="R696" s="16"/>
      <c r="S696" s="16"/>
      <c r="T696" s="16"/>
      <c r="U696" s="16"/>
      <c r="V696" s="16"/>
      <c r="W696" s="16"/>
      <c r="X696" s="16"/>
      <c r="Y696" s="10"/>
      <c r="Z696" s="10"/>
    </row>
    <row r="697" spans="1:26" ht="15.75" customHeight="1">
      <c r="A697" s="10"/>
      <c r="B697" s="10"/>
      <c r="C697" s="10"/>
      <c r="D697" s="16"/>
      <c r="F697" s="9"/>
      <c r="G697" s="9"/>
      <c r="H697" s="16"/>
      <c r="I697" s="16"/>
      <c r="J697" s="16"/>
      <c r="K697" s="16"/>
      <c r="L697" s="16"/>
      <c r="M697" s="16"/>
      <c r="N697" s="16"/>
      <c r="P697" s="10"/>
      <c r="Q697" s="10"/>
      <c r="R697" s="16"/>
      <c r="S697" s="16"/>
      <c r="T697" s="16"/>
      <c r="U697" s="16"/>
      <c r="V697" s="16"/>
      <c r="W697" s="16"/>
      <c r="X697" s="16"/>
      <c r="Y697" s="10"/>
      <c r="Z697" s="10"/>
    </row>
    <row r="698" spans="1:26" ht="15.75" customHeight="1">
      <c r="A698" s="10"/>
      <c r="B698" s="10"/>
      <c r="C698" s="10"/>
      <c r="D698" s="16"/>
      <c r="F698" s="9"/>
      <c r="G698" s="9"/>
      <c r="H698" s="16"/>
      <c r="I698" s="16"/>
      <c r="J698" s="16"/>
      <c r="K698" s="16"/>
      <c r="L698" s="16"/>
      <c r="M698" s="16"/>
      <c r="N698" s="16"/>
      <c r="P698" s="10"/>
      <c r="Q698" s="10"/>
      <c r="R698" s="16"/>
      <c r="S698" s="16"/>
      <c r="T698" s="16"/>
      <c r="U698" s="16"/>
      <c r="V698" s="16"/>
      <c r="W698" s="16"/>
      <c r="X698" s="16"/>
      <c r="Y698" s="10"/>
      <c r="Z698" s="10"/>
    </row>
    <row r="699" spans="1:26" ht="15.75" customHeight="1">
      <c r="A699" s="10"/>
      <c r="B699" s="10"/>
      <c r="C699" s="10"/>
      <c r="D699" s="16"/>
      <c r="F699" s="9"/>
      <c r="G699" s="9"/>
      <c r="H699" s="16"/>
      <c r="I699" s="16"/>
      <c r="J699" s="16"/>
      <c r="K699" s="16"/>
      <c r="L699" s="16"/>
      <c r="M699" s="16"/>
      <c r="N699" s="16"/>
      <c r="P699" s="10"/>
      <c r="Q699" s="10"/>
      <c r="R699" s="16"/>
      <c r="S699" s="16"/>
      <c r="T699" s="16"/>
      <c r="U699" s="16"/>
      <c r="V699" s="16"/>
      <c r="W699" s="16"/>
      <c r="X699" s="16"/>
      <c r="Y699" s="10"/>
      <c r="Z699" s="10"/>
    </row>
    <row r="700" spans="1:26" ht="15.75" customHeight="1">
      <c r="A700" s="10"/>
      <c r="B700" s="10"/>
      <c r="C700" s="10"/>
      <c r="D700" s="16"/>
      <c r="F700" s="9"/>
      <c r="G700" s="9"/>
      <c r="H700" s="16"/>
      <c r="I700" s="16"/>
      <c r="J700" s="16"/>
      <c r="K700" s="16"/>
      <c r="L700" s="16"/>
      <c r="M700" s="16"/>
      <c r="N700" s="16"/>
      <c r="P700" s="10"/>
      <c r="Q700" s="10"/>
      <c r="R700" s="16"/>
      <c r="S700" s="16"/>
      <c r="T700" s="16"/>
      <c r="U700" s="16"/>
      <c r="V700" s="16"/>
      <c r="W700" s="16"/>
      <c r="X700" s="16"/>
      <c r="Y700" s="10"/>
      <c r="Z700" s="10"/>
    </row>
    <row r="701" spans="1:26" ht="15.75" customHeight="1">
      <c r="A701" s="10"/>
      <c r="B701" s="10"/>
      <c r="C701" s="10"/>
      <c r="D701" s="16"/>
      <c r="F701" s="9"/>
      <c r="G701" s="9"/>
      <c r="H701" s="16"/>
      <c r="I701" s="16"/>
      <c r="J701" s="16"/>
      <c r="K701" s="16"/>
      <c r="L701" s="16"/>
      <c r="M701" s="16"/>
      <c r="N701" s="16"/>
      <c r="P701" s="10"/>
      <c r="Q701" s="10"/>
      <c r="R701" s="16"/>
      <c r="S701" s="16"/>
      <c r="T701" s="16"/>
      <c r="U701" s="16"/>
      <c r="V701" s="16"/>
      <c r="W701" s="16"/>
      <c r="X701" s="16"/>
      <c r="Y701" s="10"/>
      <c r="Z701" s="10"/>
    </row>
    <row r="702" spans="1:26" ht="15.75" customHeight="1">
      <c r="A702" s="10"/>
      <c r="B702" s="10"/>
      <c r="C702" s="10"/>
      <c r="D702" s="16"/>
      <c r="F702" s="9"/>
      <c r="G702" s="9"/>
      <c r="H702" s="16"/>
      <c r="I702" s="16"/>
      <c r="J702" s="16"/>
      <c r="K702" s="16"/>
      <c r="L702" s="16"/>
      <c r="M702" s="16"/>
      <c r="N702" s="16"/>
      <c r="P702" s="10"/>
      <c r="Q702" s="10"/>
      <c r="R702" s="16"/>
      <c r="S702" s="16"/>
      <c r="T702" s="16"/>
      <c r="U702" s="16"/>
      <c r="V702" s="16"/>
      <c r="W702" s="16"/>
      <c r="X702" s="16"/>
      <c r="Y702" s="10"/>
      <c r="Z702" s="10"/>
    </row>
    <row r="703" spans="1:26" ht="15.75" customHeight="1">
      <c r="A703" s="10"/>
      <c r="B703" s="10"/>
      <c r="C703" s="10"/>
      <c r="D703" s="16"/>
      <c r="F703" s="9"/>
      <c r="G703" s="9"/>
      <c r="H703" s="16"/>
      <c r="I703" s="16"/>
      <c r="J703" s="16"/>
      <c r="K703" s="16"/>
      <c r="L703" s="16"/>
      <c r="M703" s="16"/>
      <c r="N703" s="16"/>
      <c r="P703" s="10"/>
      <c r="Q703" s="10"/>
      <c r="R703" s="16"/>
      <c r="S703" s="16"/>
      <c r="T703" s="16"/>
      <c r="U703" s="16"/>
      <c r="V703" s="16"/>
      <c r="W703" s="16"/>
      <c r="X703" s="16"/>
      <c r="Y703" s="10"/>
      <c r="Z703" s="10"/>
    </row>
    <row r="704" spans="1:26" ht="15.75" customHeight="1">
      <c r="A704" s="10"/>
      <c r="B704" s="10"/>
      <c r="C704" s="10"/>
      <c r="D704" s="16"/>
      <c r="F704" s="9"/>
      <c r="G704" s="9"/>
      <c r="H704" s="16"/>
      <c r="I704" s="16"/>
      <c r="J704" s="16"/>
      <c r="K704" s="16"/>
      <c r="L704" s="16"/>
      <c r="M704" s="16"/>
      <c r="N704" s="16"/>
      <c r="P704" s="10"/>
      <c r="Q704" s="10"/>
      <c r="R704" s="16"/>
      <c r="S704" s="16"/>
      <c r="T704" s="16"/>
      <c r="U704" s="16"/>
      <c r="V704" s="16"/>
      <c r="W704" s="16"/>
      <c r="X704" s="16"/>
      <c r="Y704" s="10"/>
      <c r="Z704" s="10"/>
    </row>
    <row r="705" spans="1:26" ht="15.75" customHeight="1">
      <c r="A705" s="10"/>
      <c r="B705" s="10"/>
      <c r="C705" s="10"/>
      <c r="D705" s="16"/>
      <c r="F705" s="9"/>
      <c r="G705" s="9"/>
      <c r="H705" s="16"/>
      <c r="I705" s="16"/>
      <c r="J705" s="16"/>
      <c r="K705" s="16"/>
      <c r="L705" s="16"/>
      <c r="M705" s="16"/>
      <c r="N705" s="16"/>
      <c r="P705" s="10"/>
      <c r="Q705" s="10"/>
      <c r="R705" s="16"/>
      <c r="S705" s="16"/>
      <c r="T705" s="16"/>
      <c r="U705" s="16"/>
      <c r="V705" s="16"/>
      <c r="W705" s="16"/>
      <c r="X705" s="16"/>
      <c r="Y705" s="10"/>
      <c r="Z705" s="10"/>
    </row>
    <row r="706" spans="1:26" ht="15.75" customHeight="1">
      <c r="A706" s="10"/>
      <c r="B706" s="10"/>
      <c r="C706" s="10"/>
      <c r="D706" s="16"/>
      <c r="F706" s="9"/>
      <c r="G706" s="9"/>
      <c r="H706" s="16"/>
      <c r="I706" s="16"/>
      <c r="J706" s="16"/>
      <c r="K706" s="16"/>
      <c r="L706" s="16"/>
      <c r="M706" s="16"/>
      <c r="N706" s="16"/>
      <c r="P706" s="10"/>
      <c r="Q706" s="10"/>
      <c r="R706" s="16"/>
      <c r="S706" s="16"/>
      <c r="T706" s="16"/>
      <c r="U706" s="16"/>
      <c r="V706" s="16"/>
      <c r="W706" s="16"/>
      <c r="X706" s="16"/>
      <c r="Y706" s="10"/>
      <c r="Z706" s="10"/>
    </row>
    <row r="707" spans="1:26" ht="15.75" customHeight="1">
      <c r="A707" s="10"/>
      <c r="B707" s="10"/>
      <c r="C707" s="10"/>
      <c r="D707" s="16"/>
      <c r="F707" s="9"/>
      <c r="G707" s="9"/>
      <c r="H707" s="16"/>
      <c r="I707" s="16"/>
      <c r="J707" s="16"/>
      <c r="K707" s="16"/>
      <c r="L707" s="16"/>
      <c r="M707" s="16"/>
      <c r="N707" s="16"/>
      <c r="P707" s="10"/>
      <c r="Q707" s="10"/>
      <c r="R707" s="16"/>
      <c r="S707" s="16"/>
      <c r="T707" s="16"/>
      <c r="U707" s="16"/>
      <c r="V707" s="16"/>
      <c r="W707" s="16"/>
      <c r="X707" s="16"/>
      <c r="Y707" s="10"/>
      <c r="Z707" s="10"/>
    </row>
    <row r="708" spans="1:26" ht="15.75" customHeight="1">
      <c r="A708" s="10"/>
      <c r="B708" s="10"/>
      <c r="C708" s="10"/>
      <c r="D708" s="16"/>
      <c r="F708" s="9"/>
      <c r="G708" s="9"/>
      <c r="H708" s="16"/>
      <c r="I708" s="16"/>
      <c r="J708" s="16"/>
      <c r="K708" s="16"/>
      <c r="L708" s="16"/>
      <c r="M708" s="16"/>
      <c r="N708" s="16"/>
      <c r="P708" s="10"/>
      <c r="Q708" s="10"/>
      <c r="R708" s="16"/>
      <c r="S708" s="16"/>
      <c r="T708" s="16"/>
      <c r="U708" s="16"/>
      <c r="V708" s="16"/>
      <c r="W708" s="16"/>
      <c r="X708" s="16"/>
      <c r="Y708" s="10"/>
      <c r="Z708" s="10"/>
    </row>
    <row r="709" spans="1:26" ht="15.75" customHeight="1">
      <c r="A709" s="10"/>
      <c r="B709" s="10"/>
      <c r="C709" s="10"/>
      <c r="D709" s="16"/>
      <c r="F709" s="9"/>
      <c r="G709" s="9"/>
      <c r="H709" s="16"/>
      <c r="I709" s="16"/>
      <c r="J709" s="16"/>
      <c r="K709" s="16"/>
      <c r="L709" s="16"/>
      <c r="M709" s="16"/>
      <c r="N709" s="16"/>
      <c r="P709" s="10"/>
      <c r="Q709" s="10"/>
      <c r="R709" s="16"/>
      <c r="S709" s="16"/>
      <c r="T709" s="16"/>
      <c r="U709" s="16"/>
      <c r="V709" s="16"/>
      <c r="W709" s="16"/>
      <c r="X709" s="16"/>
      <c r="Y709" s="10"/>
      <c r="Z709" s="10"/>
    </row>
    <row r="710" spans="1:26" ht="15.75" customHeight="1">
      <c r="A710" s="10"/>
      <c r="B710" s="10"/>
      <c r="C710" s="10"/>
      <c r="D710" s="16"/>
      <c r="F710" s="9"/>
      <c r="G710" s="9"/>
      <c r="H710" s="16"/>
      <c r="I710" s="16"/>
      <c r="J710" s="16"/>
      <c r="K710" s="16"/>
      <c r="L710" s="16"/>
      <c r="M710" s="16"/>
      <c r="N710" s="16"/>
      <c r="P710" s="10"/>
      <c r="Q710" s="10"/>
      <c r="R710" s="16"/>
      <c r="S710" s="16"/>
      <c r="T710" s="16"/>
      <c r="U710" s="16"/>
      <c r="V710" s="16"/>
      <c r="W710" s="16"/>
      <c r="X710" s="16"/>
      <c r="Y710" s="10"/>
      <c r="Z710" s="10"/>
    </row>
    <row r="711" spans="1:26" ht="15.75" customHeight="1">
      <c r="A711" s="10"/>
      <c r="B711" s="10"/>
      <c r="C711" s="10"/>
      <c r="D711" s="16"/>
      <c r="F711" s="9"/>
      <c r="G711" s="9"/>
      <c r="H711" s="16"/>
      <c r="I711" s="16"/>
      <c r="J711" s="16"/>
      <c r="K711" s="16"/>
      <c r="L711" s="16"/>
      <c r="M711" s="16"/>
      <c r="N711" s="16"/>
      <c r="P711" s="10"/>
      <c r="Q711" s="10"/>
      <c r="R711" s="16"/>
      <c r="S711" s="16"/>
      <c r="T711" s="16"/>
      <c r="U711" s="16"/>
      <c r="V711" s="16"/>
      <c r="W711" s="16"/>
      <c r="X711" s="16"/>
      <c r="Y711" s="10"/>
      <c r="Z711" s="10"/>
    </row>
    <row r="712" spans="1:26" ht="15.75" customHeight="1">
      <c r="A712" s="10"/>
      <c r="B712" s="10"/>
      <c r="C712" s="10"/>
      <c r="D712" s="16"/>
      <c r="F712" s="9"/>
      <c r="G712" s="9"/>
      <c r="H712" s="16"/>
      <c r="I712" s="16"/>
      <c r="J712" s="16"/>
      <c r="K712" s="16"/>
      <c r="L712" s="16"/>
      <c r="M712" s="16"/>
      <c r="N712" s="16"/>
      <c r="P712" s="10"/>
      <c r="Q712" s="10"/>
      <c r="R712" s="16"/>
      <c r="S712" s="16"/>
      <c r="T712" s="16"/>
      <c r="U712" s="16"/>
      <c r="V712" s="16"/>
      <c r="W712" s="16"/>
      <c r="X712" s="16"/>
      <c r="Y712" s="10"/>
      <c r="Z712" s="10"/>
    </row>
    <row r="713" spans="1:26" ht="15.75" customHeight="1">
      <c r="A713" s="10"/>
      <c r="B713" s="10"/>
      <c r="C713" s="10"/>
      <c r="D713" s="16"/>
      <c r="F713" s="9"/>
      <c r="G713" s="9"/>
      <c r="H713" s="16"/>
      <c r="I713" s="16"/>
      <c r="J713" s="16"/>
      <c r="K713" s="16"/>
      <c r="L713" s="16"/>
      <c r="M713" s="16"/>
      <c r="N713" s="16"/>
      <c r="P713" s="10"/>
      <c r="Q713" s="10"/>
      <c r="R713" s="16"/>
      <c r="S713" s="16"/>
      <c r="T713" s="16"/>
      <c r="U713" s="16"/>
      <c r="V713" s="16"/>
      <c r="W713" s="16"/>
      <c r="X713" s="16"/>
      <c r="Y713" s="10"/>
      <c r="Z713" s="10"/>
    </row>
    <row r="714" spans="1:26" ht="15.75" customHeight="1">
      <c r="A714" s="10"/>
      <c r="B714" s="10"/>
      <c r="C714" s="10"/>
      <c r="D714" s="16"/>
      <c r="F714" s="9"/>
      <c r="G714" s="9"/>
      <c r="H714" s="16"/>
      <c r="I714" s="16"/>
      <c r="J714" s="16"/>
      <c r="K714" s="16"/>
      <c r="L714" s="16"/>
      <c r="M714" s="16"/>
      <c r="N714" s="16"/>
      <c r="P714" s="10"/>
      <c r="Q714" s="10"/>
      <c r="R714" s="16"/>
      <c r="S714" s="16"/>
      <c r="T714" s="16"/>
      <c r="U714" s="16"/>
      <c r="V714" s="16"/>
      <c r="W714" s="16"/>
      <c r="X714" s="16"/>
      <c r="Y714" s="10"/>
      <c r="Z714" s="10"/>
    </row>
    <row r="715" spans="1:26" ht="15.75" customHeight="1">
      <c r="A715" s="10"/>
      <c r="B715" s="10"/>
      <c r="C715" s="10"/>
      <c r="D715" s="16"/>
      <c r="F715" s="9"/>
      <c r="G715" s="9"/>
      <c r="H715" s="16"/>
      <c r="I715" s="16"/>
      <c r="J715" s="16"/>
      <c r="K715" s="16"/>
      <c r="L715" s="16"/>
      <c r="M715" s="16"/>
      <c r="N715" s="16"/>
      <c r="P715" s="10"/>
      <c r="Q715" s="10"/>
      <c r="R715" s="16"/>
      <c r="S715" s="16"/>
      <c r="T715" s="16"/>
      <c r="U715" s="16"/>
      <c r="V715" s="16"/>
      <c r="W715" s="16"/>
      <c r="X715" s="16"/>
      <c r="Y715" s="10"/>
      <c r="Z715" s="10"/>
    </row>
    <row r="716" spans="1:26" ht="15.75" customHeight="1">
      <c r="A716" s="10"/>
      <c r="B716" s="10"/>
      <c r="C716" s="10"/>
      <c r="D716" s="16"/>
      <c r="F716" s="9"/>
      <c r="G716" s="9"/>
      <c r="H716" s="16"/>
      <c r="I716" s="16"/>
      <c r="J716" s="16"/>
      <c r="K716" s="16"/>
      <c r="L716" s="16"/>
      <c r="M716" s="16"/>
      <c r="N716" s="16"/>
      <c r="P716" s="10"/>
      <c r="Q716" s="10"/>
      <c r="R716" s="16"/>
      <c r="S716" s="16"/>
      <c r="T716" s="16"/>
      <c r="U716" s="16"/>
      <c r="V716" s="16"/>
      <c r="W716" s="16"/>
      <c r="X716" s="16"/>
      <c r="Y716" s="10"/>
      <c r="Z716" s="10"/>
    </row>
    <row r="717" spans="1:26" ht="15.75" customHeight="1">
      <c r="A717" s="10"/>
      <c r="B717" s="10"/>
      <c r="C717" s="10"/>
      <c r="D717" s="16"/>
      <c r="F717" s="9"/>
      <c r="G717" s="9"/>
      <c r="H717" s="16"/>
      <c r="I717" s="16"/>
      <c r="J717" s="16"/>
      <c r="K717" s="16"/>
      <c r="L717" s="16"/>
      <c r="M717" s="16"/>
      <c r="N717" s="16"/>
      <c r="P717" s="10"/>
      <c r="Q717" s="10"/>
      <c r="R717" s="16"/>
      <c r="S717" s="16"/>
      <c r="T717" s="16"/>
      <c r="U717" s="16"/>
      <c r="V717" s="16"/>
      <c r="W717" s="16"/>
      <c r="X717" s="16"/>
      <c r="Y717" s="10"/>
      <c r="Z717" s="10"/>
    </row>
    <row r="718" spans="1:26" ht="15.75" customHeight="1">
      <c r="A718" s="10"/>
      <c r="B718" s="10"/>
      <c r="C718" s="10"/>
      <c r="D718" s="16"/>
      <c r="F718" s="9"/>
      <c r="G718" s="9"/>
      <c r="H718" s="16"/>
      <c r="I718" s="16"/>
      <c r="J718" s="16"/>
      <c r="K718" s="16"/>
      <c r="L718" s="16"/>
      <c r="M718" s="16"/>
      <c r="N718" s="16"/>
      <c r="P718" s="10"/>
      <c r="Q718" s="10"/>
      <c r="R718" s="16"/>
      <c r="S718" s="16"/>
      <c r="T718" s="16"/>
      <c r="U718" s="16"/>
      <c r="V718" s="16"/>
      <c r="W718" s="16"/>
      <c r="X718" s="16"/>
      <c r="Y718" s="10"/>
      <c r="Z718" s="10"/>
    </row>
    <row r="719" spans="1:26" ht="15.75" customHeight="1">
      <c r="A719" s="10"/>
      <c r="B719" s="10"/>
      <c r="C719" s="10"/>
      <c r="D719" s="16"/>
      <c r="F719" s="9"/>
      <c r="G719" s="9"/>
      <c r="H719" s="16"/>
      <c r="I719" s="16"/>
      <c r="J719" s="16"/>
      <c r="K719" s="16"/>
      <c r="L719" s="16"/>
      <c r="M719" s="16"/>
      <c r="N719" s="16"/>
      <c r="P719" s="10"/>
      <c r="Q719" s="10"/>
      <c r="R719" s="16"/>
      <c r="S719" s="16"/>
      <c r="T719" s="16"/>
      <c r="U719" s="16"/>
      <c r="V719" s="16"/>
      <c r="W719" s="16"/>
      <c r="X719" s="16"/>
      <c r="Y719" s="10"/>
      <c r="Z719" s="10"/>
    </row>
    <row r="720" spans="1:26" ht="15.75" customHeight="1">
      <c r="A720" s="10"/>
      <c r="B720" s="10"/>
      <c r="C720" s="10"/>
      <c r="D720" s="16"/>
      <c r="F720" s="9"/>
      <c r="G720" s="9"/>
      <c r="H720" s="16"/>
      <c r="I720" s="16"/>
      <c r="J720" s="16"/>
      <c r="K720" s="16"/>
      <c r="L720" s="16"/>
      <c r="M720" s="16"/>
      <c r="N720" s="16"/>
      <c r="P720" s="10"/>
      <c r="Q720" s="10"/>
      <c r="R720" s="16"/>
      <c r="S720" s="16"/>
      <c r="T720" s="16"/>
      <c r="U720" s="16"/>
      <c r="V720" s="16"/>
      <c r="W720" s="16"/>
      <c r="X720" s="16"/>
      <c r="Y720" s="10"/>
      <c r="Z720" s="10"/>
    </row>
    <row r="721" spans="1:26" ht="15.75" customHeight="1">
      <c r="A721" s="10"/>
      <c r="B721" s="10"/>
      <c r="C721" s="10"/>
      <c r="D721" s="16"/>
      <c r="F721" s="9"/>
      <c r="G721" s="9"/>
      <c r="H721" s="16"/>
      <c r="I721" s="16"/>
      <c r="J721" s="16"/>
      <c r="K721" s="16"/>
      <c r="L721" s="16"/>
      <c r="M721" s="16"/>
      <c r="N721" s="16"/>
      <c r="P721" s="10"/>
      <c r="Q721" s="10"/>
      <c r="R721" s="16"/>
      <c r="S721" s="16"/>
      <c r="T721" s="16"/>
      <c r="U721" s="16"/>
      <c r="V721" s="16"/>
      <c r="W721" s="16"/>
      <c r="X721" s="16"/>
      <c r="Y721" s="10"/>
      <c r="Z721" s="10"/>
    </row>
    <row r="722" spans="1:26" ht="15.75" customHeight="1">
      <c r="A722" s="10"/>
      <c r="B722" s="10"/>
      <c r="C722" s="10"/>
      <c r="D722" s="16"/>
      <c r="F722" s="9"/>
      <c r="G722" s="9"/>
      <c r="H722" s="16"/>
      <c r="I722" s="16"/>
      <c r="J722" s="16"/>
      <c r="K722" s="16"/>
      <c r="L722" s="16"/>
      <c r="M722" s="16"/>
      <c r="N722" s="16"/>
      <c r="P722" s="10"/>
      <c r="Q722" s="10"/>
      <c r="R722" s="16"/>
      <c r="S722" s="16"/>
      <c r="T722" s="16"/>
      <c r="U722" s="16"/>
      <c r="V722" s="16"/>
      <c r="W722" s="16"/>
      <c r="X722" s="16"/>
      <c r="Y722" s="10"/>
      <c r="Z722" s="10"/>
    </row>
    <row r="723" spans="1:26" ht="15.75" customHeight="1">
      <c r="A723" s="10"/>
      <c r="B723" s="10"/>
      <c r="C723" s="10"/>
      <c r="D723" s="16"/>
      <c r="F723" s="9"/>
      <c r="G723" s="9"/>
      <c r="H723" s="16"/>
      <c r="I723" s="16"/>
      <c r="J723" s="16"/>
      <c r="K723" s="16"/>
      <c r="L723" s="16"/>
      <c r="M723" s="16"/>
      <c r="N723" s="16"/>
      <c r="P723" s="10"/>
      <c r="Q723" s="10"/>
      <c r="R723" s="16"/>
      <c r="S723" s="16"/>
      <c r="T723" s="16"/>
      <c r="U723" s="16"/>
      <c r="V723" s="16"/>
      <c r="W723" s="16"/>
      <c r="X723" s="16"/>
      <c r="Y723" s="10"/>
      <c r="Z723" s="10"/>
    </row>
    <row r="724" spans="1:26" ht="15.75" customHeight="1">
      <c r="A724" s="10"/>
      <c r="B724" s="10"/>
      <c r="C724" s="10"/>
      <c r="D724" s="16"/>
      <c r="F724" s="9"/>
      <c r="G724" s="9"/>
      <c r="H724" s="16"/>
      <c r="I724" s="16"/>
      <c r="J724" s="16"/>
      <c r="K724" s="16"/>
      <c r="L724" s="16"/>
      <c r="M724" s="16"/>
      <c r="N724" s="16"/>
      <c r="P724" s="10"/>
      <c r="Q724" s="10"/>
      <c r="R724" s="16"/>
      <c r="S724" s="16"/>
      <c r="T724" s="16"/>
      <c r="U724" s="16"/>
      <c r="V724" s="16"/>
      <c r="W724" s="16"/>
      <c r="X724" s="16"/>
      <c r="Y724" s="10"/>
      <c r="Z724" s="10"/>
    </row>
    <row r="725" spans="1:26" ht="15.75" customHeight="1">
      <c r="A725" s="10"/>
      <c r="B725" s="10"/>
      <c r="C725" s="10"/>
      <c r="D725" s="16"/>
      <c r="F725" s="9"/>
      <c r="G725" s="9"/>
      <c r="H725" s="16"/>
      <c r="I725" s="16"/>
      <c r="J725" s="16"/>
      <c r="K725" s="16"/>
      <c r="L725" s="16"/>
      <c r="M725" s="16"/>
      <c r="N725" s="16"/>
      <c r="P725" s="10"/>
      <c r="Q725" s="10"/>
      <c r="R725" s="16"/>
      <c r="S725" s="16"/>
      <c r="T725" s="16"/>
      <c r="U725" s="16"/>
      <c r="V725" s="16"/>
      <c r="W725" s="16"/>
      <c r="X725" s="16"/>
      <c r="Y725" s="10"/>
      <c r="Z725" s="10"/>
    </row>
    <row r="726" spans="1:26" ht="15.75" customHeight="1">
      <c r="A726" s="10"/>
      <c r="B726" s="10"/>
      <c r="C726" s="10"/>
      <c r="D726" s="16"/>
      <c r="F726" s="9"/>
      <c r="G726" s="9"/>
      <c r="H726" s="16"/>
      <c r="I726" s="16"/>
      <c r="J726" s="16"/>
      <c r="K726" s="16"/>
      <c r="L726" s="16"/>
      <c r="M726" s="16"/>
      <c r="N726" s="16"/>
      <c r="P726" s="10"/>
      <c r="Q726" s="10"/>
      <c r="R726" s="16"/>
      <c r="S726" s="16"/>
      <c r="T726" s="16"/>
      <c r="U726" s="16"/>
      <c r="V726" s="16"/>
      <c r="W726" s="16"/>
      <c r="X726" s="16"/>
      <c r="Y726" s="10"/>
      <c r="Z726" s="10"/>
    </row>
    <row r="727" spans="1:26" ht="15.75" customHeight="1">
      <c r="A727" s="10"/>
      <c r="B727" s="10"/>
      <c r="C727" s="10"/>
      <c r="D727" s="16"/>
      <c r="F727" s="9"/>
      <c r="G727" s="9"/>
      <c r="H727" s="16"/>
      <c r="I727" s="16"/>
      <c r="J727" s="16"/>
      <c r="K727" s="16"/>
      <c r="L727" s="16"/>
      <c r="M727" s="16"/>
      <c r="N727" s="16"/>
      <c r="P727" s="10"/>
      <c r="Q727" s="10"/>
      <c r="R727" s="16"/>
      <c r="S727" s="16"/>
      <c r="T727" s="16"/>
      <c r="U727" s="16"/>
      <c r="V727" s="16"/>
      <c r="W727" s="16"/>
      <c r="X727" s="16"/>
      <c r="Y727" s="10"/>
      <c r="Z727" s="10"/>
    </row>
    <row r="728" spans="1:26" ht="15.75" customHeight="1">
      <c r="A728" s="10"/>
      <c r="B728" s="10"/>
      <c r="C728" s="10"/>
      <c r="D728" s="16"/>
      <c r="F728" s="9"/>
      <c r="G728" s="9"/>
      <c r="H728" s="16"/>
      <c r="I728" s="16"/>
      <c r="J728" s="16"/>
      <c r="K728" s="16"/>
      <c r="L728" s="16"/>
      <c r="M728" s="16"/>
      <c r="N728" s="16"/>
      <c r="P728" s="10"/>
      <c r="Q728" s="10"/>
      <c r="R728" s="16"/>
      <c r="S728" s="16"/>
      <c r="T728" s="16"/>
      <c r="U728" s="16"/>
      <c r="V728" s="16"/>
      <c r="W728" s="16"/>
      <c r="X728" s="16"/>
      <c r="Y728" s="10"/>
      <c r="Z728" s="10"/>
    </row>
    <row r="729" spans="1:26" ht="15.75" customHeight="1">
      <c r="A729" s="10"/>
      <c r="B729" s="10"/>
      <c r="C729" s="10"/>
      <c r="D729" s="16"/>
      <c r="F729" s="9"/>
      <c r="G729" s="9"/>
      <c r="H729" s="16"/>
      <c r="I729" s="16"/>
      <c r="J729" s="16"/>
      <c r="K729" s="16"/>
      <c r="L729" s="16"/>
      <c r="M729" s="16"/>
      <c r="N729" s="16"/>
      <c r="P729" s="10"/>
      <c r="Q729" s="10"/>
      <c r="R729" s="16"/>
      <c r="S729" s="16"/>
      <c r="T729" s="16"/>
      <c r="U729" s="16"/>
      <c r="V729" s="16"/>
      <c r="W729" s="16"/>
      <c r="X729" s="16"/>
      <c r="Y729" s="10"/>
      <c r="Z729" s="10"/>
    </row>
    <row r="730" spans="1:26" ht="15.75" customHeight="1">
      <c r="A730" s="10"/>
      <c r="B730" s="10"/>
      <c r="C730" s="10"/>
      <c r="D730" s="16"/>
      <c r="F730" s="9"/>
      <c r="G730" s="9"/>
      <c r="H730" s="16"/>
      <c r="I730" s="16"/>
      <c r="J730" s="16"/>
      <c r="K730" s="16"/>
      <c r="L730" s="16"/>
      <c r="M730" s="16"/>
      <c r="N730" s="16"/>
      <c r="P730" s="10"/>
      <c r="Q730" s="10"/>
      <c r="R730" s="16"/>
      <c r="S730" s="16"/>
      <c r="T730" s="16"/>
      <c r="U730" s="16"/>
      <c r="V730" s="16"/>
      <c r="W730" s="16"/>
      <c r="X730" s="16"/>
      <c r="Y730" s="10"/>
      <c r="Z730" s="10"/>
    </row>
    <row r="731" spans="1:26" ht="15.75" customHeight="1">
      <c r="A731" s="10"/>
      <c r="B731" s="10"/>
      <c r="C731" s="10"/>
      <c r="D731" s="16"/>
      <c r="F731" s="9"/>
      <c r="G731" s="9"/>
      <c r="H731" s="16"/>
      <c r="I731" s="16"/>
      <c r="J731" s="16"/>
      <c r="K731" s="16"/>
      <c r="L731" s="16"/>
      <c r="M731" s="16"/>
      <c r="N731" s="16"/>
      <c r="P731" s="10"/>
      <c r="Q731" s="10"/>
      <c r="R731" s="16"/>
      <c r="S731" s="16"/>
      <c r="T731" s="16"/>
      <c r="U731" s="16"/>
      <c r="V731" s="16"/>
      <c r="W731" s="16"/>
      <c r="X731" s="16"/>
      <c r="Y731" s="10"/>
      <c r="Z731" s="10"/>
    </row>
    <row r="732" spans="1:26" ht="15.75" customHeight="1">
      <c r="A732" s="10"/>
      <c r="B732" s="10"/>
      <c r="C732" s="10"/>
      <c r="D732" s="16"/>
      <c r="F732" s="9"/>
      <c r="G732" s="9"/>
      <c r="H732" s="16"/>
      <c r="I732" s="16"/>
      <c r="J732" s="16"/>
      <c r="K732" s="16"/>
      <c r="L732" s="16"/>
      <c r="M732" s="16"/>
      <c r="N732" s="16"/>
      <c r="P732" s="10"/>
      <c r="Q732" s="10"/>
      <c r="R732" s="16"/>
      <c r="S732" s="16"/>
      <c r="T732" s="16"/>
      <c r="U732" s="16"/>
      <c r="V732" s="16"/>
      <c r="W732" s="16"/>
      <c r="X732" s="16"/>
      <c r="Y732" s="10"/>
      <c r="Z732" s="10"/>
    </row>
    <row r="733" spans="1:26" ht="15.75" customHeight="1">
      <c r="A733" s="10"/>
      <c r="B733" s="10"/>
      <c r="C733" s="10"/>
      <c r="D733" s="16"/>
      <c r="F733" s="9"/>
      <c r="G733" s="9"/>
      <c r="H733" s="16"/>
      <c r="I733" s="16"/>
      <c r="J733" s="16"/>
      <c r="K733" s="16"/>
      <c r="L733" s="16"/>
      <c r="M733" s="16"/>
      <c r="N733" s="16"/>
      <c r="P733" s="10"/>
      <c r="Q733" s="10"/>
      <c r="R733" s="16"/>
      <c r="S733" s="16"/>
      <c r="T733" s="16"/>
      <c r="U733" s="16"/>
      <c r="V733" s="16"/>
      <c r="W733" s="16"/>
      <c r="X733" s="16"/>
      <c r="Y733" s="10"/>
      <c r="Z733" s="10"/>
    </row>
    <row r="734" spans="1:26" ht="15.75" customHeight="1">
      <c r="A734" s="10"/>
      <c r="B734" s="10"/>
      <c r="C734" s="10"/>
      <c r="D734" s="16"/>
      <c r="F734" s="9"/>
      <c r="G734" s="9"/>
      <c r="H734" s="16"/>
      <c r="I734" s="16"/>
      <c r="J734" s="16"/>
      <c r="K734" s="16"/>
      <c r="L734" s="16"/>
      <c r="M734" s="16"/>
      <c r="N734" s="16"/>
      <c r="P734" s="10"/>
      <c r="Q734" s="10"/>
      <c r="R734" s="16"/>
      <c r="S734" s="16"/>
      <c r="T734" s="16"/>
      <c r="U734" s="16"/>
      <c r="V734" s="16"/>
      <c r="W734" s="16"/>
      <c r="X734" s="16"/>
      <c r="Y734" s="10"/>
      <c r="Z734" s="10"/>
    </row>
    <row r="735" spans="1:26" ht="15.75" customHeight="1">
      <c r="A735" s="10"/>
      <c r="B735" s="10"/>
      <c r="C735" s="10"/>
      <c r="D735" s="16"/>
      <c r="F735" s="9"/>
      <c r="G735" s="9"/>
      <c r="H735" s="16"/>
      <c r="I735" s="16"/>
      <c r="J735" s="16"/>
      <c r="K735" s="16"/>
      <c r="L735" s="16"/>
      <c r="M735" s="16"/>
      <c r="N735" s="16"/>
      <c r="P735" s="10"/>
      <c r="Q735" s="10"/>
      <c r="R735" s="16"/>
      <c r="S735" s="16"/>
      <c r="T735" s="16"/>
      <c r="U735" s="16"/>
      <c r="V735" s="16"/>
      <c r="W735" s="16"/>
      <c r="X735" s="16"/>
      <c r="Y735" s="10"/>
      <c r="Z735" s="10"/>
    </row>
    <row r="736" spans="1:26" ht="15.75" customHeight="1">
      <c r="A736" s="10"/>
      <c r="B736" s="10"/>
      <c r="C736" s="10"/>
      <c r="D736" s="16"/>
      <c r="F736" s="9"/>
      <c r="G736" s="9"/>
      <c r="H736" s="16"/>
      <c r="I736" s="16"/>
      <c r="J736" s="16"/>
      <c r="K736" s="16"/>
      <c r="L736" s="16"/>
      <c r="M736" s="16"/>
      <c r="N736" s="16"/>
      <c r="P736" s="10"/>
      <c r="Q736" s="10"/>
      <c r="R736" s="16"/>
      <c r="S736" s="16"/>
      <c r="T736" s="16"/>
      <c r="U736" s="16"/>
      <c r="V736" s="16"/>
      <c r="W736" s="16"/>
      <c r="X736" s="16"/>
      <c r="Y736" s="10"/>
      <c r="Z736" s="10"/>
    </row>
    <row r="737" spans="1:26" ht="15.75" customHeight="1">
      <c r="A737" s="10"/>
      <c r="B737" s="10"/>
      <c r="C737" s="10"/>
      <c r="D737" s="16"/>
      <c r="F737" s="9"/>
      <c r="G737" s="9"/>
      <c r="H737" s="16"/>
      <c r="I737" s="16"/>
      <c r="J737" s="16"/>
      <c r="K737" s="16"/>
      <c r="L737" s="16"/>
      <c r="M737" s="16"/>
      <c r="N737" s="16"/>
      <c r="P737" s="10"/>
      <c r="Q737" s="10"/>
      <c r="R737" s="16"/>
      <c r="S737" s="16"/>
      <c r="T737" s="16"/>
      <c r="U737" s="16"/>
      <c r="V737" s="16"/>
      <c r="W737" s="16"/>
      <c r="X737" s="16"/>
      <c r="Y737" s="10"/>
      <c r="Z737" s="10"/>
    </row>
    <row r="738" spans="1:26" ht="15.75" customHeight="1">
      <c r="A738" s="10"/>
      <c r="B738" s="10"/>
      <c r="C738" s="10"/>
      <c r="D738" s="16"/>
      <c r="F738" s="9"/>
      <c r="G738" s="9"/>
      <c r="H738" s="16"/>
      <c r="I738" s="16"/>
      <c r="J738" s="16"/>
      <c r="K738" s="16"/>
      <c r="L738" s="16"/>
      <c r="M738" s="16"/>
      <c r="N738" s="16"/>
      <c r="P738" s="10"/>
      <c r="Q738" s="10"/>
      <c r="R738" s="16"/>
      <c r="S738" s="16"/>
      <c r="T738" s="16"/>
      <c r="U738" s="16"/>
      <c r="V738" s="16"/>
      <c r="W738" s="16"/>
      <c r="X738" s="16"/>
      <c r="Y738" s="10"/>
      <c r="Z738" s="10"/>
    </row>
    <row r="739" spans="1:26" ht="15.75" customHeight="1">
      <c r="A739" s="10"/>
      <c r="B739" s="10"/>
      <c r="C739" s="10"/>
      <c r="D739" s="16"/>
      <c r="F739" s="9"/>
      <c r="G739" s="9"/>
      <c r="H739" s="16"/>
      <c r="I739" s="16"/>
      <c r="J739" s="16"/>
      <c r="K739" s="16"/>
      <c r="L739" s="16"/>
      <c r="M739" s="16"/>
      <c r="N739" s="16"/>
      <c r="P739" s="10"/>
      <c r="Q739" s="10"/>
      <c r="R739" s="16"/>
      <c r="S739" s="16"/>
      <c r="T739" s="16"/>
      <c r="U739" s="16"/>
      <c r="V739" s="16"/>
      <c r="W739" s="16"/>
      <c r="X739" s="16"/>
      <c r="Y739" s="10"/>
      <c r="Z739" s="10"/>
    </row>
    <row r="740" spans="1:26" ht="15.75" customHeight="1">
      <c r="A740" s="10"/>
      <c r="B740" s="10"/>
      <c r="C740" s="10"/>
      <c r="D740" s="16"/>
      <c r="F740" s="9"/>
      <c r="G740" s="9"/>
      <c r="H740" s="16"/>
      <c r="I740" s="16"/>
      <c r="J740" s="16"/>
      <c r="K740" s="16"/>
      <c r="L740" s="16"/>
      <c r="M740" s="16"/>
      <c r="N740" s="16"/>
      <c r="P740" s="10"/>
      <c r="Q740" s="10"/>
      <c r="R740" s="16"/>
      <c r="S740" s="16"/>
      <c r="T740" s="16"/>
      <c r="U740" s="16"/>
      <c r="V740" s="16"/>
      <c r="W740" s="16"/>
      <c r="X740" s="16"/>
      <c r="Y740" s="10"/>
      <c r="Z740" s="10"/>
    </row>
    <row r="741" spans="1:26" ht="15.75" customHeight="1">
      <c r="A741" s="10"/>
      <c r="B741" s="10"/>
      <c r="C741" s="10"/>
      <c r="D741" s="16"/>
      <c r="F741" s="9"/>
      <c r="G741" s="9"/>
      <c r="H741" s="16"/>
      <c r="I741" s="16"/>
      <c r="J741" s="16"/>
      <c r="K741" s="16"/>
      <c r="L741" s="16"/>
      <c r="M741" s="16"/>
      <c r="N741" s="16"/>
      <c r="P741" s="10"/>
      <c r="Q741" s="10"/>
      <c r="R741" s="16"/>
      <c r="S741" s="16"/>
      <c r="T741" s="16"/>
      <c r="U741" s="16"/>
      <c r="V741" s="16"/>
      <c r="W741" s="16"/>
      <c r="X741" s="16"/>
      <c r="Y741" s="10"/>
      <c r="Z741" s="10"/>
    </row>
    <row r="742" spans="1:26" ht="15.75" customHeight="1">
      <c r="A742" s="10"/>
      <c r="B742" s="10"/>
      <c r="C742" s="10"/>
      <c r="D742" s="16"/>
      <c r="F742" s="9"/>
      <c r="G742" s="9"/>
      <c r="H742" s="16"/>
      <c r="I742" s="16"/>
      <c r="J742" s="16"/>
      <c r="K742" s="16"/>
      <c r="L742" s="16"/>
      <c r="M742" s="16"/>
      <c r="N742" s="16"/>
      <c r="P742" s="10"/>
      <c r="Q742" s="10"/>
      <c r="R742" s="16"/>
      <c r="S742" s="16"/>
      <c r="T742" s="16"/>
      <c r="U742" s="16"/>
      <c r="V742" s="16"/>
      <c r="W742" s="16"/>
      <c r="X742" s="16"/>
      <c r="Y742" s="10"/>
      <c r="Z742" s="10"/>
    </row>
    <row r="743" spans="1:26" ht="15.75" customHeight="1">
      <c r="A743" s="10"/>
      <c r="B743" s="10"/>
      <c r="C743" s="10"/>
      <c r="D743" s="16"/>
      <c r="F743" s="9"/>
      <c r="G743" s="9"/>
      <c r="H743" s="16"/>
      <c r="I743" s="16"/>
      <c r="J743" s="16"/>
      <c r="K743" s="16"/>
      <c r="L743" s="16"/>
      <c r="M743" s="16"/>
      <c r="N743" s="16"/>
      <c r="P743" s="10"/>
      <c r="Q743" s="10"/>
      <c r="R743" s="16"/>
      <c r="S743" s="16"/>
      <c r="T743" s="16"/>
      <c r="U743" s="16"/>
      <c r="V743" s="16"/>
      <c r="W743" s="16"/>
      <c r="X743" s="16"/>
      <c r="Y743" s="10"/>
      <c r="Z743" s="10"/>
    </row>
    <row r="744" spans="1:26" ht="15.75" customHeight="1">
      <c r="A744" s="10"/>
      <c r="B744" s="10"/>
      <c r="C744" s="10"/>
      <c r="D744" s="16"/>
      <c r="F744" s="9"/>
      <c r="G744" s="9"/>
      <c r="H744" s="16"/>
      <c r="I744" s="16"/>
      <c r="J744" s="16"/>
      <c r="K744" s="16"/>
      <c r="L744" s="16"/>
      <c r="M744" s="16"/>
      <c r="N744" s="16"/>
      <c r="P744" s="10"/>
      <c r="Q744" s="10"/>
      <c r="R744" s="16"/>
      <c r="S744" s="16"/>
      <c r="T744" s="16"/>
      <c r="U744" s="16"/>
      <c r="V744" s="16"/>
      <c r="W744" s="16"/>
      <c r="X744" s="16"/>
      <c r="Y744" s="10"/>
      <c r="Z744" s="10"/>
    </row>
    <row r="745" spans="1:26" ht="15.75" customHeight="1">
      <c r="A745" s="10"/>
      <c r="B745" s="10"/>
      <c r="C745" s="10"/>
      <c r="D745" s="16"/>
      <c r="F745" s="9"/>
      <c r="G745" s="9"/>
      <c r="H745" s="16"/>
      <c r="I745" s="16"/>
      <c r="J745" s="16"/>
      <c r="K745" s="16"/>
      <c r="L745" s="16"/>
      <c r="M745" s="16"/>
      <c r="N745" s="16"/>
      <c r="P745" s="10"/>
      <c r="Q745" s="10"/>
      <c r="R745" s="16"/>
      <c r="S745" s="16"/>
      <c r="T745" s="16"/>
      <c r="U745" s="16"/>
      <c r="V745" s="16"/>
      <c r="W745" s="16"/>
      <c r="X745" s="16"/>
      <c r="Y745" s="10"/>
      <c r="Z745" s="10"/>
    </row>
    <row r="746" spans="1:26" ht="15.75" customHeight="1">
      <c r="A746" s="10"/>
      <c r="B746" s="10"/>
      <c r="C746" s="10"/>
      <c r="D746" s="16"/>
      <c r="F746" s="9"/>
      <c r="G746" s="9"/>
      <c r="H746" s="16"/>
      <c r="I746" s="16"/>
      <c r="J746" s="16"/>
      <c r="K746" s="16"/>
      <c r="L746" s="16"/>
      <c r="M746" s="16"/>
      <c r="N746" s="16"/>
      <c r="P746" s="10"/>
      <c r="Q746" s="10"/>
      <c r="R746" s="16"/>
      <c r="S746" s="16"/>
      <c r="T746" s="16"/>
      <c r="U746" s="16"/>
      <c r="V746" s="16"/>
      <c r="W746" s="16"/>
      <c r="X746" s="16"/>
      <c r="Y746" s="10"/>
      <c r="Z746" s="10"/>
    </row>
    <row r="747" spans="1:26" ht="15.75" customHeight="1">
      <c r="A747" s="10"/>
      <c r="B747" s="10"/>
      <c r="C747" s="10"/>
      <c r="D747" s="16"/>
      <c r="F747" s="9"/>
      <c r="G747" s="9"/>
      <c r="H747" s="16"/>
      <c r="I747" s="16"/>
      <c r="J747" s="16"/>
      <c r="K747" s="16"/>
      <c r="L747" s="16"/>
      <c r="M747" s="16"/>
      <c r="N747" s="16"/>
      <c r="P747" s="10"/>
      <c r="Q747" s="10"/>
      <c r="R747" s="16"/>
      <c r="S747" s="16"/>
      <c r="T747" s="16"/>
      <c r="U747" s="16"/>
      <c r="V747" s="16"/>
      <c r="W747" s="16"/>
      <c r="X747" s="16"/>
      <c r="Y747" s="10"/>
      <c r="Z747" s="10"/>
    </row>
    <row r="748" spans="1:26" ht="15.75" customHeight="1">
      <c r="A748" s="10"/>
      <c r="B748" s="10"/>
      <c r="C748" s="10"/>
      <c r="D748" s="16"/>
      <c r="F748" s="9"/>
      <c r="G748" s="9"/>
      <c r="H748" s="16"/>
      <c r="I748" s="16"/>
      <c r="J748" s="16"/>
      <c r="K748" s="16"/>
      <c r="L748" s="16"/>
      <c r="M748" s="16"/>
      <c r="N748" s="16"/>
      <c r="P748" s="10"/>
      <c r="Q748" s="10"/>
      <c r="R748" s="16"/>
      <c r="S748" s="16"/>
      <c r="T748" s="16"/>
      <c r="U748" s="16"/>
      <c r="V748" s="16"/>
      <c r="W748" s="16"/>
      <c r="X748" s="16"/>
      <c r="Y748" s="10"/>
      <c r="Z748" s="10"/>
    </row>
    <row r="749" spans="1:26" ht="15.75" customHeight="1">
      <c r="A749" s="10"/>
      <c r="B749" s="10"/>
      <c r="C749" s="10"/>
      <c r="D749" s="16"/>
      <c r="F749" s="9"/>
      <c r="G749" s="9"/>
      <c r="H749" s="16"/>
      <c r="I749" s="16"/>
      <c r="J749" s="16"/>
      <c r="K749" s="16"/>
      <c r="L749" s="16"/>
      <c r="M749" s="16"/>
      <c r="N749" s="16"/>
      <c r="P749" s="10"/>
      <c r="Q749" s="10"/>
      <c r="R749" s="16"/>
      <c r="S749" s="16"/>
      <c r="T749" s="16"/>
      <c r="U749" s="16"/>
      <c r="V749" s="16"/>
      <c r="W749" s="16"/>
      <c r="X749" s="16"/>
      <c r="Y749" s="10"/>
      <c r="Z749" s="10"/>
    </row>
    <row r="750" spans="1:26" ht="15.75" customHeight="1">
      <c r="A750" s="10"/>
      <c r="B750" s="10"/>
      <c r="C750" s="10"/>
      <c r="D750" s="16"/>
      <c r="F750" s="9"/>
      <c r="G750" s="9"/>
      <c r="H750" s="16"/>
      <c r="I750" s="16"/>
      <c r="J750" s="16"/>
      <c r="K750" s="16"/>
      <c r="L750" s="16"/>
      <c r="M750" s="16"/>
      <c r="N750" s="16"/>
      <c r="P750" s="10"/>
      <c r="Q750" s="10"/>
      <c r="R750" s="16"/>
      <c r="S750" s="16"/>
      <c r="T750" s="16"/>
      <c r="U750" s="16"/>
      <c r="V750" s="16"/>
      <c r="W750" s="16"/>
      <c r="X750" s="16"/>
      <c r="Y750" s="10"/>
      <c r="Z750" s="10"/>
    </row>
    <row r="751" spans="1:26" ht="15.75" customHeight="1">
      <c r="A751" s="10"/>
      <c r="B751" s="10"/>
      <c r="C751" s="10"/>
      <c r="D751" s="16"/>
      <c r="F751" s="9"/>
      <c r="G751" s="9"/>
      <c r="H751" s="16"/>
      <c r="I751" s="16"/>
      <c r="J751" s="16"/>
      <c r="K751" s="16"/>
      <c r="L751" s="16"/>
      <c r="M751" s="16"/>
      <c r="N751" s="16"/>
      <c r="P751" s="10"/>
      <c r="Q751" s="10"/>
      <c r="R751" s="16"/>
      <c r="S751" s="16"/>
      <c r="T751" s="16"/>
      <c r="U751" s="16"/>
      <c r="V751" s="16"/>
      <c r="W751" s="16"/>
      <c r="X751" s="16"/>
      <c r="Y751" s="10"/>
      <c r="Z751" s="10"/>
    </row>
    <row r="752" spans="1:26" ht="15.75" customHeight="1">
      <c r="A752" s="10"/>
      <c r="B752" s="10"/>
      <c r="C752" s="10"/>
      <c r="D752" s="16"/>
      <c r="F752" s="9"/>
      <c r="G752" s="9"/>
      <c r="H752" s="16"/>
      <c r="I752" s="16"/>
      <c r="J752" s="16"/>
      <c r="K752" s="16"/>
      <c r="L752" s="16"/>
      <c r="M752" s="16"/>
      <c r="N752" s="16"/>
      <c r="P752" s="10"/>
      <c r="Q752" s="10"/>
      <c r="R752" s="16"/>
      <c r="S752" s="16"/>
      <c r="T752" s="16"/>
      <c r="U752" s="16"/>
      <c r="V752" s="16"/>
      <c r="W752" s="16"/>
      <c r="X752" s="16"/>
      <c r="Y752" s="10"/>
      <c r="Z752" s="10"/>
    </row>
    <row r="753" spans="1:26" ht="15.75" customHeight="1">
      <c r="A753" s="10"/>
      <c r="B753" s="10"/>
      <c r="C753" s="10"/>
      <c r="D753" s="16"/>
      <c r="F753" s="9"/>
      <c r="G753" s="9"/>
      <c r="H753" s="16"/>
      <c r="I753" s="16"/>
      <c r="J753" s="16"/>
      <c r="K753" s="16"/>
      <c r="L753" s="16"/>
      <c r="M753" s="16"/>
      <c r="N753" s="16"/>
      <c r="P753" s="10"/>
      <c r="Q753" s="10"/>
      <c r="R753" s="16"/>
      <c r="S753" s="16"/>
      <c r="T753" s="16"/>
      <c r="U753" s="16"/>
      <c r="V753" s="16"/>
      <c r="W753" s="16"/>
      <c r="X753" s="16"/>
      <c r="Y753" s="10"/>
      <c r="Z753" s="10"/>
    </row>
    <row r="754" spans="1:26" ht="15.75" customHeight="1">
      <c r="A754" s="10"/>
      <c r="B754" s="10"/>
      <c r="C754" s="10"/>
      <c r="D754" s="16"/>
      <c r="F754" s="9"/>
      <c r="G754" s="9"/>
      <c r="H754" s="16"/>
      <c r="I754" s="16"/>
      <c r="J754" s="16"/>
      <c r="K754" s="16"/>
      <c r="L754" s="16"/>
      <c r="M754" s="16"/>
      <c r="N754" s="16"/>
      <c r="P754" s="10"/>
      <c r="Q754" s="10"/>
      <c r="R754" s="16"/>
      <c r="S754" s="16"/>
      <c r="T754" s="16"/>
      <c r="U754" s="16"/>
      <c r="V754" s="16"/>
      <c r="W754" s="16"/>
      <c r="X754" s="16"/>
      <c r="Y754" s="10"/>
      <c r="Z754" s="10"/>
    </row>
    <row r="755" spans="1:26" ht="15.75" customHeight="1">
      <c r="A755" s="10"/>
      <c r="B755" s="10"/>
      <c r="C755" s="10"/>
      <c r="D755" s="16"/>
      <c r="F755" s="9"/>
      <c r="G755" s="9"/>
      <c r="H755" s="16"/>
      <c r="I755" s="16"/>
      <c r="J755" s="16"/>
      <c r="K755" s="16"/>
      <c r="L755" s="16"/>
      <c r="M755" s="16"/>
      <c r="N755" s="16"/>
      <c r="P755" s="10"/>
      <c r="Q755" s="10"/>
      <c r="R755" s="16"/>
      <c r="S755" s="16"/>
      <c r="T755" s="16"/>
      <c r="U755" s="16"/>
      <c r="V755" s="16"/>
      <c r="W755" s="16"/>
      <c r="X755" s="16"/>
      <c r="Y755" s="10"/>
      <c r="Z755" s="10"/>
    </row>
    <row r="756" spans="1:26" ht="15.75" customHeight="1">
      <c r="A756" s="10"/>
      <c r="B756" s="10"/>
      <c r="C756" s="10"/>
      <c r="D756" s="16"/>
      <c r="F756" s="9"/>
      <c r="G756" s="9"/>
      <c r="H756" s="16"/>
      <c r="I756" s="16"/>
      <c r="J756" s="16"/>
      <c r="K756" s="16"/>
      <c r="L756" s="16"/>
      <c r="M756" s="16"/>
      <c r="N756" s="16"/>
      <c r="P756" s="10"/>
      <c r="Q756" s="10"/>
      <c r="R756" s="16"/>
      <c r="S756" s="16"/>
      <c r="T756" s="16"/>
      <c r="U756" s="16"/>
      <c r="V756" s="16"/>
      <c r="W756" s="16"/>
      <c r="X756" s="16"/>
      <c r="Y756" s="10"/>
      <c r="Z756" s="10"/>
    </row>
    <row r="757" spans="1:26" ht="15.75" customHeight="1">
      <c r="A757" s="10"/>
      <c r="B757" s="10"/>
      <c r="C757" s="10"/>
      <c r="D757" s="16"/>
      <c r="F757" s="9"/>
      <c r="G757" s="9"/>
      <c r="H757" s="16"/>
      <c r="I757" s="16"/>
      <c r="J757" s="16"/>
      <c r="K757" s="16"/>
      <c r="L757" s="16"/>
      <c r="M757" s="16"/>
      <c r="N757" s="16"/>
      <c r="P757" s="10"/>
      <c r="Q757" s="10"/>
      <c r="R757" s="16"/>
      <c r="S757" s="16"/>
      <c r="T757" s="16"/>
      <c r="U757" s="16"/>
      <c r="V757" s="16"/>
      <c r="W757" s="16"/>
      <c r="X757" s="16"/>
      <c r="Y757" s="10"/>
      <c r="Z757" s="10"/>
    </row>
    <row r="758" spans="1:26" ht="15.75" customHeight="1">
      <c r="A758" s="10"/>
      <c r="B758" s="10"/>
      <c r="C758" s="10"/>
      <c r="D758" s="16"/>
      <c r="F758" s="9"/>
      <c r="G758" s="9"/>
      <c r="H758" s="16"/>
      <c r="I758" s="16"/>
      <c r="J758" s="16"/>
      <c r="K758" s="16"/>
      <c r="L758" s="16"/>
      <c r="M758" s="16"/>
      <c r="N758" s="16"/>
      <c r="P758" s="10"/>
      <c r="Q758" s="10"/>
      <c r="R758" s="16"/>
      <c r="S758" s="16"/>
      <c r="T758" s="16"/>
      <c r="U758" s="16"/>
      <c r="V758" s="16"/>
      <c r="W758" s="16"/>
      <c r="X758" s="16"/>
      <c r="Y758" s="10"/>
      <c r="Z758" s="10"/>
    </row>
    <row r="759" spans="1:26" ht="15.75" customHeight="1">
      <c r="A759" s="10"/>
      <c r="B759" s="10"/>
      <c r="C759" s="10"/>
      <c r="D759" s="16"/>
      <c r="F759" s="9"/>
      <c r="G759" s="9"/>
      <c r="H759" s="16"/>
      <c r="I759" s="16"/>
      <c r="J759" s="16"/>
      <c r="K759" s="16"/>
      <c r="L759" s="16"/>
      <c r="M759" s="16"/>
      <c r="N759" s="16"/>
      <c r="P759" s="10"/>
      <c r="Q759" s="10"/>
      <c r="R759" s="16"/>
      <c r="S759" s="16"/>
      <c r="T759" s="16"/>
      <c r="U759" s="16"/>
      <c r="V759" s="16"/>
      <c r="W759" s="16"/>
      <c r="X759" s="16"/>
      <c r="Y759" s="10"/>
      <c r="Z759" s="10"/>
    </row>
    <row r="760" spans="1:26" ht="15.75" customHeight="1">
      <c r="A760" s="10"/>
      <c r="B760" s="10"/>
      <c r="C760" s="10"/>
      <c r="D760" s="16"/>
      <c r="F760" s="9"/>
      <c r="G760" s="9"/>
      <c r="H760" s="16"/>
      <c r="I760" s="16"/>
      <c r="J760" s="16"/>
      <c r="K760" s="16"/>
      <c r="L760" s="16"/>
      <c r="M760" s="16"/>
      <c r="N760" s="16"/>
      <c r="P760" s="10"/>
      <c r="Q760" s="10"/>
      <c r="R760" s="16"/>
      <c r="S760" s="16"/>
      <c r="T760" s="16"/>
      <c r="U760" s="16"/>
      <c r="V760" s="16"/>
      <c r="W760" s="16"/>
      <c r="X760" s="16"/>
      <c r="Y760" s="10"/>
      <c r="Z760" s="10"/>
    </row>
    <row r="761" spans="1:26" ht="15.75" customHeight="1">
      <c r="A761" s="10"/>
      <c r="B761" s="10"/>
      <c r="C761" s="10"/>
      <c r="D761" s="16"/>
      <c r="F761" s="9"/>
      <c r="G761" s="9"/>
      <c r="H761" s="16"/>
      <c r="I761" s="16"/>
      <c r="J761" s="16"/>
      <c r="K761" s="16"/>
      <c r="L761" s="16"/>
      <c r="M761" s="16"/>
      <c r="N761" s="16"/>
      <c r="P761" s="10"/>
      <c r="Q761" s="10"/>
      <c r="R761" s="16"/>
      <c r="S761" s="16"/>
      <c r="T761" s="16"/>
      <c r="U761" s="16"/>
      <c r="V761" s="16"/>
      <c r="W761" s="16"/>
      <c r="X761" s="16"/>
      <c r="Y761" s="10"/>
      <c r="Z761" s="10"/>
    </row>
    <row r="762" spans="1:26" ht="15.75" customHeight="1">
      <c r="A762" s="10"/>
      <c r="B762" s="10"/>
      <c r="C762" s="10"/>
      <c r="D762" s="16"/>
      <c r="F762" s="9"/>
      <c r="G762" s="9"/>
      <c r="H762" s="16"/>
      <c r="I762" s="16"/>
      <c r="J762" s="16"/>
      <c r="K762" s="16"/>
      <c r="L762" s="16"/>
      <c r="M762" s="16"/>
      <c r="N762" s="16"/>
      <c r="P762" s="10"/>
      <c r="Q762" s="10"/>
      <c r="R762" s="16"/>
      <c r="S762" s="16"/>
      <c r="T762" s="16"/>
      <c r="U762" s="16"/>
      <c r="V762" s="16"/>
      <c r="W762" s="16"/>
      <c r="X762" s="16"/>
      <c r="Y762" s="10"/>
      <c r="Z762" s="10"/>
    </row>
    <row r="763" spans="1:26" ht="15.75" customHeight="1">
      <c r="A763" s="10"/>
      <c r="B763" s="10"/>
      <c r="C763" s="10"/>
      <c r="D763" s="16"/>
      <c r="F763" s="9"/>
      <c r="G763" s="9"/>
      <c r="H763" s="16"/>
      <c r="I763" s="16"/>
      <c r="J763" s="16"/>
      <c r="K763" s="16"/>
      <c r="L763" s="16"/>
      <c r="M763" s="16"/>
      <c r="N763" s="16"/>
      <c r="P763" s="10"/>
      <c r="Q763" s="10"/>
      <c r="R763" s="16"/>
      <c r="S763" s="16"/>
      <c r="T763" s="16"/>
      <c r="U763" s="16"/>
      <c r="V763" s="16"/>
      <c r="W763" s="16"/>
      <c r="X763" s="16"/>
      <c r="Y763" s="10"/>
      <c r="Z763" s="10"/>
    </row>
    <row r="764" spans="1:26" ht="15.75" customHeight="1">
      <c r="A764" s="10"/>
      <c r="B764" s="10"/>
      <c r="C764" s="10"/>
      <c r="D764" s="16"/>
      <c r="F764" s="9"/>
      <c r="G764" s="9"/>
      <c r="H764" s="16"/>
      <c r="I764" s="16"/>
      <c r="J764" s="16"/>
      <c r="K764" s="16"/>
      <c r="L764" s="16"/>
      <c r="M764" s="16"/>
      <c r="N764" s="16"/>
      <c r="P764" s="10"/>
      <c r="Q764" s="10"/>
      <c r="R764" s="16"/>
      <c r="S764" s="16"/>
      <c r="T764" s="16"/>
      <c r="U764" s="16"/>
      <c r="V764" s="16"/>
      <c r="W764" s="16"/>
      <c r="X764" s="16"/>
      <c r="Y764" s="10"/>
      <c r="Z764" s="10"/>
    </row>
    <row r="765" spans="1:26" ht="15.75" customHeight="1">
      <c r="A765" s="10"/>
      <c r="B765" s="10"/>
      <c r="C765" s="10"/>
      <c r="D765" s="16"/>
      <c r="F765" s="9"/>
      <c r="G765" s="9"/>
      <c r="H765" s="16"/>
      <c r="I765" s="16"/>
      <c r="J765" s="16"/>
      <c r="K765" s="16"/>
      <c r="L765" s="16"/>
      <c r="M765" s="16"/>
      <c r="N765" s="16"/>
      <c r="P765" s="10"/>
      <c r="Q765" s="10"/>
      <c r="R765" s="16"/>
      <c r="S765" s="16"/>
      <c r="T765" s="16"/>
      <c r="U765" s="16"/>
      <c r="V765" s="16"/>
      <c r="W765" s="16"/>
      <c r="X765" s="16"/>
      <c r="Y765" s="10"/>
      <c r="Z765" s="10"/>
    </row>
    <row r="766" spans="1:26" ht="15.75" customHeight="1">
      <c r="A766" s="10"/>
      <c r="B766" s="10"/>
      <c r="C766" s="10"/>
      <c r="D766" s="16"/>
      <c r="F766" s="9"/>
      <c r="G766" s="9"/>
      <c r="H766" s="16"/>
      <c r="I766" s="16"/>
      <c r="J766" s="16"/>
      <c r="K766" s="16"/>
      <c r="L766" s="16"/>
      <c r="M766" s="16"/>
      <c r="N766" s="16"/>
      <c r="P766" s="10"/>
      <c r="Q766" s="10"/>
      <c r="R766" s="16"/>
      <c r="S766" s="16"/>
      <c r="T766" s="16"/>
      <c r="U766" s="16"/>
      <c r="V766" s="16"/>
      <c r="W766" s="16"/>
      <c r="X766" s="16"/>
      <c r="Y766" s="10"/>
      <c r="Z766" s="10"/>
    </row>
    <row r="767" spans="1:26" ht="15.75" customHeight="1">
      <c r="A767" s="10"/>
      <c r="B767" s="10"/>
      <c r="C767" s="10"/>
      <c r="D767" s="16"/>
      <c r="F767" s="9"/>
      <c r="G767" s="9"/>
      <c r="H767" s="16"/>
      <c r="I767" s="16"/>
      <c r="J767" s="16"/>
      <c r="K767" s="16"/>
      <c r="L767" s="16"/>
      <c r="M767" s="16"/>
      <c r="N767" s="16"/>
      <c r="P767" s="10"/>
      <c r="Q767" s="10"/>
      <c r="R767" s="16"/>
      <c r="S767" s="16"/>
      <c r="T767" s="16"/>
      <c r="U767" s="16"/>
      <c r="V767" s="16"/>
      <c r="W767" s="16"/>
      <c r="X767" s="16"/>
      <c r="Y767" s="10"/>
      <c r="Z767" s="10"/>
    </row>
    <row r="768" spans="1:26" ht="15.75" customHeight="1">
      <c r="A768" s="10"/>
      <c r="B768" s="10"/>
      <c r="C768" s="10"/>
      <c r="D768" s="16"/>
      <c r="F768" s="9"/>
      <c r="G768" s="9"/>
      <c r="H768" s="16"/>
      <c r="I768" s="16"/>
      <c r="J768" s="16"/>
      <c r="K768" s="16"/>
      <c r="L768" s="16"/>
      <c r="M768" s="16"/>
      <c r="N768" s="16"/>
      <c r="P768" s="10"/>
      <c r="Q768" s="10"/>
      <c r="R768" s="16"/>
      <c r="S768" s="16"/>
      <c r="T768" s="16"/>
      <c r="U768" s="16"/>
      <c r="V768" s="16"/>
      <c r="W768" s="16"/>
      <c r="X768" s="16"/>
      <c r="Y768" s="10"/>
      <c r="Z768" s="10"/>
    </row>
    <row r="769" spans="1:26" ht="15.75" customHeight="1">
      <c r="A769" s="10"/>
      <c r="B769" s="10"/>
      <c r="C769" s="10"/>
      <c r="D769" s="16"/>
      <c r="F769" s="9"/>
      <c r="G769" s="9"/>
      <c r="H769" s="16"/>
      <c r="I769" s="16"/>
      <c r="J769" s="16"/>
      <c r="K769" s="16"/>
      <c r="L769" s="16"/>
      <c r="M769" s="16"/>
      <c r="N769" s="16"/>
      <c r="P769" s="10"/>
      <c r="Q769" s="10"/>
      <c r="R769" s="16"/>
      <c r="S769" s="16"/>
      <c r="T769" s="16"/>
      <c r="U769" s="16"/>
      <c r="V769" s="16"/>
      <c r="W769" s="16"/>
      <c r="X769" s="16"/>
      <c r="Y769" s="10"/>
      <c r="Z769" s="10"/>
    </row>
    <row r="770" spans="1:26" ht="15.75" customHeight="1">
      <c r="A770" s="10"/>
      <c r="B770" s="10"/>
      <c r="C770" s="10"/>
      <c r="D770" s="16"/>
      <c r="F770" s="9"/>
      <c r="G770" s="9"/>
      <c r="H770" s="16"/>
      <c r="I770" s="16"/>
      <c r="J770" s="16"/>
      <c r="K770" s="16"/>
      <c r="L770" s="16"/>
      <c r="M770" s="16"/>
      <c r="N770" s="16"/>
      <c r="P770" s="10"/>
      <c r="Q770" s="10"/>
      <c r="R770" s="16"/>
      <c r="S770" s="16"/>
      <c r="T770" s="16"/>
      <c r="U770" s="16"/>
      <c r="V770" s="16"/>
      <c r="W770" s="16"/>
      <c r="X770" s="16"/>
      <c r="Y770" s="10"/>
      <c r="Z770" s="10"/>
    </row>
    <row r="771" spans="1:26" ht="15.75" customHeight="1">
      <c r="A771" s="10"/>
      <c r="B771" s="10"/>
      <c r="C771" s="10"/>
      <c r="D771" s="16"/>
      <c r="F771" s="9"/>
      <c r="G771" s="9"/>
      <c r="H771" s="16"/>
      <c r="I771" s="16"/>
      <c r="J771" s="16"/>
      <c r="K771" s="16"/>
      <c r="L771" s="16"/>
      <c r="M771" s="16"/>
      <c r="N771" s="16"/>
      <c r="P771" s="10"/>
      <c r="Q771" s="10"/>
      <c r="R771" s="16"/>
      <c r="S771" s="16"/>
      <c r="T771" s="16"/>
      <c r="U771" s="16"/>
      <c r="V771" s="16"/>
      <c r="W771" s="16"/>
      <c r="X771" s="16"/>
      <c r="Y771" s="10"/>
      <c r="Z771" s="10"/>
    </row>
    <row r="772" spans="1:26" ht="15.75" customHeight="1">
      <c r="A772" s="10"/>
      <c r="B772" s="10"/>
      <c r="C772" s="10"/>
      <c r="D772" s="16"/>
      <c r="F772" s="9"/>
      <c r="G772" s="9"/>
      <c r="H772" s="16"/>
      <c r="I772" s="16"/>
      <c r="J772" s="16"/>
      <c r="K772" s="16"/>
      <c r="L772" s="16"/>
      <c r="M772" s="16"/>
      <c r="N772" s="16"/>
      <c r="P772" s="10"/>
      <c r="Q772" s="10"/>
      <c r="R772" s="16"/>
      <c r="S772" s="16"/>
      <c r="T772" s="16"/>
      <c r="U772" s="16"/>
      <c r="V772" s="16"/>
      <c r="W772" s="16"/>
      <c r="X772" s="16"/>
      <c r="Y772" s="10"/>
      <c r="Z772" s="10"/>
    </row>
    <row r="773" spans="1:26" ht="15.75" customHeight="1">
      <c r="A773" s="10"/>
      <c r="B773" s="10"/>
      <c r="C773" s="10"/>
      <c r="D773" s="16"/>
      <c r="F773" s="9"/>
      <c r="G773" s="9"/>
      <c r="H773" s="16"/>
      <c r="I773" s="16"/>
      <c r="J773" s="16"/>
      <c r="K773" s="16"/>
      <c r="L773" s="16"/>
      <c r="M773" s="16"/>
      <c r="N773" s="16"/>
      <c r="P773" s="10"/>
      <c r="Q773" s="10"/>
      <c r="R773" s="16"/>
      <c r="S773" s="16"/>
      <c r="T773" s="16"/>
      <c r="U773" s="16"/>
      <c r="V773" s="16"/>
      <c r="W773" s="16"/>
      <c r="X773" s="16"/>
      <c r="Y773" s="10"/>
      <c r="Z773" s="10"/>
    </row>
    <row r="774" spans="1:26" ht="15.75" customHeight="1">
      <c r="A774" s="10"/>
      <c r="B774" s="10"/>
      <c r="C774" s="10"/>
      <c r="D774" s="16"/>
      <c r="F774" s="9"/>
      <c r="G774" s="9"/>
      <c r="H774" s="16"/>
      <c r="I774" s="16"/>
      <c r="J774" s="16"/>
      <c r="K774" s="16"/>
      <c r="L774" s="16"/>
      <c r="M774" s="16"/>
      <c r="N774" s="16"/>
      <c r="P774" s="10"/>
      <c r="Q774" s="10"/>
      <c r="R774" s="16"/>
      <c r="S774" s="16"/>
      <c r="T774" s="16"/>
      <c r="U774" s="16"/>
      <c r="V774" s="16"/>
      <c r="W774" s="16"/>
      <c r="X774" s="16"/>
      <c r="Y774" s="10"/>
      <c r="Z774" s="10"/>
    </row>
    <row r="775" spans="1:26" ht="15.75" customHeight="1">
      <c r="A775" s="10"/>
      <c r="B775" s="10"/>
      <c r="C775" s="10"/>
      <c r="D775" s="16"/>
      <c r="F775" s="9"/>
      <c r="G775" s="9"/>
      <c r="H775" s="16"/>
      <c r="I775" s="16"/>
      <c r="J775" s="16"/>
      <c r="K775" s="16"/>
      <c r="L775" s="16"/>
      <c r="M775" s="16"/>
      <c r="N775" s="16"/>
      <c r="P775" s="10"/>
      <c r="Q775" s="10"/>
      <c r="R775" s="16"/>
      <c r="S775" s="16"/>
      <c r="T775" s="16"/>
      <c r="U775" s="16"/>
      <c r="V775" s="16"/>
      <c r="W775" s="16"/>
      <c r="X775" s="16"/>
      <c r="Y775" s="10"/>
      <c r="Z775" s="10"/>
    </row>
    <row r="776" spans="1:26" ht="15.75" customHeight="1">
      <c r="A776" s="10"/>
      <c r="B776" s="10"/>
      <c r="C776" s="10"/>
      <c r="D776" s="16"/>
      <c r="F776" s="9"/>
      <c r="G776" s="9"/>
      <c r="H776" s="16"/>
      <c r="I776" s="16"/>
      <c r="J776" s="16"/>
      <c r="K776" s="16"/>
      <c r="L776" s="16"/>
      <c r="M776" s="16"/>
      <c r="N776" s="16"/>
      <c r="P776" s="10"/>
      <c r="Q776" s="10"/>
      <c r="R776" s="16"/>
      <c r="S776" s="16"/>
      <c r="T776" s="16"/>
      <c r="U776" s="16"/>
      <c r="V776" s="16"/>
      <c r="W776" s="16"/>
      <c r="X776" s="16"/>
      <c r="Y776" s="10"/>
      <c r="Z776" s="10"/>
    </row>
    <row r="777" spans="1:26" ht="15.75" customHeight="1">
      <c r="A777" s="10"/>
      <c r="B777" s="10"/>
      <c r="C777" s="10"/>
      <c r="D777" s="16"/>
      <c r="F777" s="9"/>
      <c r="G777" s="9"/>
      <c r="H777" s="16"/>
      <c r="I777" s="16"/>
      <c r="J777" s="16"/>
      <c r="K777" s="16"/>
      <c r="L777" s="16"/>
      <c r="M777" s="16"/>
      <c r="N777" s="16"/>
      <c r="P777" s="10"/>
      <c r="Q777" s="10"/>
      <c r="R777" s="16"/>
      <c r="S777" s="16"/>
      <c r="T777" s="16"/>
      <c r="U777" s="16"/>
      <c r="V777" s="16"/>
      <c r="W777" s="16"/>
      <c r="X777" s="16"/>
      <c r="Y777" s="10"/>
      <c r="Z777" s="10"/>
    </row>
    <row r="778" spans="1:26" ht="15.75" customHeight="1">
      <c r="A778" s="10"/>
      <c r="B778" s="10"/>
      <c r="C778" s="10"/>
      <c r="D778" s="16"/>
      <c r="F778" s="9"/>
      <c r="G778" s="9"/>
      <c r="H778" s="16"/>
      <c r="I778" s="16"/>
      <c r="J778" s="16"/>
      <c r="K778" s="16"/>
      <c r="L778" s="16"/>
      <c r="M778" s="16"/>
      <c r="N778" s="16"/>
      <c r="P778" s="10"/>
      <c r="Q778" s="10"/>
      <c r="R778" s="16"/>
      <c r="S778" s="16"/>
      <c r="T778" s="16"/>
      <c r="U778" s="16"/>
      <c r="V778" s="16"/>
      <c r="W778" s="16"/>
      <c r="X778" s="16"/>
      <c r="Y778" s="10"/>
      <c r="Z778" s="10"/>
    </row>
    <row r="779" spans="1:26" ht="15.75" customHeight="1">
      <c r="A779" s="10"/>
      <c r="B779" s="10"/>
      <c r="C779" s="10"/>
      <c r="D779" s="16"/>
      <c r="F779" s="9"/>
      <c r="G779" s="9"/>
      <c r="H779" s="16"/>
      <c r="I779" s="16"/>
      <c r="J779" s="16"/>
      <c r="K779" s="16"/>
      <c r="L779" s="16"/>
      <c r="M779" s="16"/>
      <c r="N779" s="16"/>
      <c r="P779" s="10"/>
      <c r="Q779" s="10"/>
      <c r="R779" s="16"/>
      <c r="S779" s="16"/>
      <c r="T779" s="16"/>
      <c r="U779" s="16"/>
      <c r="V779" s="16"/>
      <c r="W779" s="16"/>
      <c r="X779" s="16"/>
      <c r="Y779" s="10"/>
      <c r="Z779" s="10"/>
    </row>
    <row r="780" spans="1:26" ht="15.75" customHeight="1">
      <c r="A780" s="10"/>
      <c r="B780" s="10"/>
      <c r="C780" s="10"/>
      <c r="D780" s="16"/>
      <c r="F780" s="9"/>
      <c r="G780" s="9"/>
      <c r="H780" s="16"/>
      <c r="I780" s="16"/>
      <c r="J780" s="16"/>
      <c r="K780" s="16"/>
      <c r="L780" s="16"/>
      <c r="M780" s="16"/>
      <c r="N780" s="16"/>
      <c r="P780" s="10"/>
      <c r="Q780" s="10"/>
      <c r="R780" s="16"/>
      <c r="S780" s="16"/>
      <c r="T780" s="16"/>
      <c r="U780" s="16"/>
      <c r="V780" s="16"/>
      <c r="W780" s="16"/>
      <c r="X780" s="16"/>
      <c r="Y780" s="10"/>
      <c r="Z780" s="10"/>
    </row>
    <row r="781" spans="1:26" ht="15.75" customHeight="1">
      <c r="A781" s="10"/>
      <c r="B781" s="10"/>
      <c r="C781" s="10"/>
      <c r="D781" s="16"/>
      <c r="F781" s="9"/>
      <c r="G781" s="9"/>
      <c r="H781" s="16"/>
      <c r="I781" s="16"/>
      <c r="J781" s="16"/>
      <c r="K781" s="16"/>
      <c r="L781" s="16"/>
      <c r="M781" s="16"/>
      <c r="N781" s="16"/>
      <c r="P781" s="10"/>
      <c r="Q781" s="10"/>
      <c r="R781" s="16"/>
      <c r="S781" s="16"/>
      <c r="T781" s="16"/>
      <c r="U781" s="16"/>
      <c r="V781" s="16"/>
      <c r="W781" s="16"/>
      <c r="X781" s="16"/>
      <c r="Y781" s="10"/>
      <c r="Z781" s="10"/>
    </row>
    <row r="782" spans="1:26" ht="15.75" customHeight="1">
      <c r="A782" s="10"/>
      <c r="B782" s="10"/>
      <c r="C782" s="10"/>
      <c r="D782" s="16"/>
      <c r="F782" s="9"/>
      <c r="G782" s="9"/>
      <c r="H782" s="16"/>
      <c r="I782" s="16"/>
      <c r="J782" s="16"/>
      <c r="K782" s="16"/>
      <c r="L782" s="16"/>
      <c r="M782" s="16"/>
      <c r="N782" s="16"/>
      <c r="P782" s="10"/>
      <c r="Q782" s="10"/>
      <c r="R782" s="16"/>
      <c r="S782" s="16"/>
      <c r="T782" s="16"/>
      <c r="U782" s="16"/>
      <c r="V782" s="16"/>
      <c r="W782" s="16"/>
      <c r="X782" s="16"/>
      <c r="Y782" s="10"/>
      <c r="Z782" s="10"/>
    </row>
    <row r="783" spans="1:26" ht="15.75" customHeight="1">
      <c r="A783" s="10"/>
      <c r="B783" s="10"/>
      <c r="C783" s="10"/>
      <c r="D783" s="16"/>
      <c r="F783" s="9"/>
      <c r="G783" s="9"/>
      <c r="H783" s="16"/>
      <c r="I783" s="16"/>
      <c r="J783" s="16"/>
      <c r="K783" s="16"/>
      <c r="L783" s="16"/>
      <c r="M783" s="16"/>
      <c r="N783" s="16"/>
      <c r="P783" s="10"/>
      <c r="Q783" s="10"/>
      <c r="R783" s="16"/>
      <c r="S783" s="16"/>
      <c r="T783" s="16"/>
      <c r="U783" s="16"/>
      <c r="V783" s="16"/>
      <c r="W783" s="16"/>
      <c r="X783" s="16"/>
      <c r="Y783" s="10"/>
      <c r="Z783" s="10"/>
    </row>
    <row r="784" spans="1:26" ht="15.75" customHeight="1">
      <c r="A784" s="10"/>
      <c r="B784" s="10"/>
      <c r="C784" s="10"/>
      <c r="D784" s="16"/>
      <c r="F784" s="9"/>
      <c r="G784" s="9"/>
      <c r="H784" s="16"/>
      <c r="I784" s="16"/>
      <c r="J784" s="16"/>
      <c r="K784" s="16"/>
      <c r="L784" s="16"/>
      <c r="M784" s="16"/>
      <c r="N784" s="16"/>
      <c r="P784" s="10"/>
      <c r="Q784" s="10"/>
      <c r="R784" s="16"/>
      <c r="S784" s="16"/>
      <c r="T784" s="16"/>
      <c r="U784" s="16"/>
      <c r="V784" s="16"/>
      <c r="W784" s="16"/>
      <c r="X784" s="16"/>
      <c r="Y784" s="10"/>
      <c r="Z784" s="10"/>
    </row>
    <row r="785" spans="1:26" ht="15.75" customHeight="1">
      <c r="A785" s="10"/>
      <c r="B785" s="10"/>
      <c r="C785" s="10"/>
      <c r="D785" s="16"/>
      <c r="F785" s="9"/>
      <c r="G785" s="9"/>
      <c r="H785" s="16"/>
      <c r="I785" s="16"/>
      <c r="J785" s="16"/>
      <c r="K785" s="16"/>
      <c r="L785" s="16"/>
      <c r="M785" s="16"/>
      <c r="N785" s="16"/>
      <c r="P785" s="10"/>
      <c r="Q785" s="10"/>
      <c r="R785" s="16"/>
      <c r="S785" s="16"/>
      <c r="T785" s="16"/>
      <c r="U785" s="16"/>
      <c r="V785" s="16"/>
      <c r="W785" s="16"/>
      <c r="X785" s="16"/>
      <c r="Y785" s="10"/>
      <c r="Z785" s="10"/>
    </row>
    <row r="786" spans="1:26" ht="15.75" customHeight="1">
      <c r="A786" s="10"/>
      <c r="B786" s="10"/>
      <c r="C786" s="10"/>
      <c r="D786" s="16"/>
      <c r="F786" s="9"/>
      <c r="G786" s="9"/>
      <c r="H786" s="16"/>
      <c r="I786" s="16"/>
      <c r="J786" s="16"/>
      <c r="K786" s="16"/>
      <c r="L786" s="16"/>
      <c r="M786" s="16"/>
      <c r="N786" s="16"/>
      <c r="P786" s="10"/>
      <c r="Q786" s="10"/>
      <c r="R786" s="16"/>
      <c r="S786" s="16"/>
      <c r="T786" s="16"/>
      <c r="U786" s="16"/>
      <c r="V786" s="16"/>
      <c r="W786" s="16"/>
      <c r="X786" s="16"/>
      <c r="Y786" s="10"/>
      <c r="Z786" s="10"/>
    </row>
    <row r="787" spans="1:26" ht="15.75" customHeight="1">
      <c r="A787" s="10"/>
      <c r="B787" s="10"/>
      <c r="C787" s="10"/>
      <c r="D787" s="16"/>
      <c r="F787" s="9"/>
      <c r="G787" s="9"/>
      <c r="H787" s="16"/>
      <c r="I787" s="16"/>
      <c r="J787" s="16"/>
      <c r="K787" s="16"/>
      <c r="L787" s="16"/>
      <c r="M787" s="16"/>
      <c r="N787" s="16"/>
      <c r="P787" s="10"/>
      <c r="Q787" s="10"/>
      <c r="R787" s="16"/>
      <c r="S787" s="16"/>
      <c r="T787" s="16"/>
      <c r="U787" s="16"/>
      <c r="V787" s="16"/>
      <c r="W787" s="16"/>
      <c r="X787" s="16"/>
      <c r="Y787" s="10"/>
      <c r="Z787" s="10"/>
    </row>
    <row r="788" spans="1:26" ht="15.75" customHeight="1">
      <c r="A788" s="10"/>
      <c r="B788" s="10"/>
      <c r="C788" s="10"/>
      <c r="D788" s="16"/>
      <c r="F788" s="9"/>
      <c r="G788" s="9"/>
      <c r="H788" s="16"/>
      <c r="I788" s="16"/>
      <c r="J788" s="16"/>
      <c r="K788" s="16"/>
      <c r="L788" s="16"/>
      <c r="M788" s="16"/>
      <c r="N788" s="16"/>
      <c r="P788" s="10"/>
      <c r="Q788" s="10"/>
      <c r="R788" s="16"/>
      <c r="S788" s="16"/>
      <c r="T788" s="16"/>
      <c r="U788" s="16"/>
      <c r="V788" s="16"/>
      <c r="W788" s="16"/>
      <c r="X788" s="16"/>
      <c r="Y788" s="10"/>
      <c r="Z788" s="10"/>
    </row>
    <row r="789" spans="1:26" ht="15.75" customHeight="1">
      <c r="A789" s="10"/>
      <c r="B789" s="10"/>
      <c r="C789" s="10"/>
      <c r="D789" s="16"/>
      <c r="F789" s="9"/>
      <c r="G789" s="9"/>
      <c r="H789" s="16"/>
      <c r="I789" s="16"/>
      <c r="J789" s="16"/>
      <c r="K789" s="16"/>
      <c r="L789" s="16"/>
      <c r="M789" s="16"/>
      <c r="N789" s="16"/>
      <c r="P789" s="10"/>
      <c r="Q789" s="10"/>
      <c r="R789" s="16"/>
      <c r="S789" s="16"/>
      <c r="T789" s="16"/>
      <c r="U789" s="16"/>
      <c r="V789" s="16"/>
      <c r="W789" s="16"/>
      <c r="X789" s="16"/>
      <c r="Y789" s="10"/>
      <c r="Z789" s="10"/>
    </row>
    <row r="790" spans="1:26" ht="15.75" customHeight="1">
      <c r="A790" s="10"/>
      <c r="B790" s="10"/>
      <c r="C790" s="10"/>
      <c r="D790" s="16"/>
      <c r="F790" s="9"/>
      <c r="G790" s="9"/>
      <c r="H790" s="16"/>
      <c r="I790" s="16"/>
      <c r="J790" s="16"/>
      <c r="K790" s="16"/>
      <c r="L790" s="16"/>
      <c r="M790" s="16"/>
      <c r="N790" s="16"/>
      <c r="P790" s="10"/>
      <c r="Q790" s="10"/>
      <c r="R790" s="16"/>
      <c r="S790" s="16"/>
      <c r="T790" s="16"/>
      <c r="U790" s="16"/>
      <c r="V790" s="16"/>
      <c r="W790" s="16"/>
      <c r="X790" s="16"/>
      <c r="Y790" s="10"/>
      <c r="Z790" s="10"/>
    </row>
    <row r="791" spans="1:26" ht="15.75" customHeight="1">
      <c r="A791" s="10"/>
      <c r="B791" s="10"/>
      <c r="C791" s="10"/>
      <c r="D791" s="16"/>
      <c r="F791" s="9"/>
      <c r="G791" s="9"/>
      <c r="H791" s="16"/>
      <c r="I791" s="16"/>
      <c r="J791" s="16"/>
      <c r="K791" s="16"/>
      <c r="L791" s="16"/>
      <c r="M791" s="16"/>
      <c r="N791" s="16"/>
      <c r="P791" s="10"/>
      <c r="Q791" s="10"/>
      <c r="R791" s="16"/>
      <c r="S791" s="16"/>
      <c r="T791" s="16"/>
      <c r="U791" s="16"/>
      <c r="V791" s="16"/>
      <c r="W791" s="16"/>
      <c r="X791" s="16"/>
      <c r="Y791" s="10"/>
      <c r="Z791" s="10"/>
    </row>
    <row r="792" spans="1:26" ht="15.75" customHeight="1">
      <c r="A792" s="10"/>
      <c r="B792" s="10"/>
      <c r="C792" s="10"/>
      <c r="D792" s="16"/>
      <c r="F792" s="9"/>
      <c r="G792" s="9"/>
      <c r="H792" s="16"/>
      <c r="I792" s="16"/>
      <c r="J792" s="16"/>
      <c r="K792" s="16"/>
      <c r="L792" s="16"/>
      <c r="M792" s="16"/>
      <c r="N792" s="16"/>
      <c r="P792" s="10"/>
      <c r="Q792" s="10"/>
      <c r="R792" s="16"/>
      <c r="S792" s="16"/>
      <c r="T792" s="16"/>
      <c r="U792" s="16"/>
      <c r="V792" s="16"/>
      <c r="W792" s="16"/>
      <c r="X792" s="16"/>
      <c r="Y792" s="10"/>
      <c r="Z792" s="10"/>
    </row>
    <row r="793" spans="1:26" ht="15.75" customHeight="1">
      <c r="A793" s="10"/>
      <c r="B793" s="10"/>
      <c r="C793" s="10"/>
      <c r="D793" s="16"/>
      <c r="F793" s="9"/>
      <c r="G793" s="9"/>
      <c r="H793" s="16"/>
      <c r="I793" s="16"/>
      <c r="J793" s="16"/>
      <c r="K793" s="16"/>
      <c r="L793" s="16"/>
      <c r="M793" s="16"/>
      <c r="N793" s="16"/>
      <c r="P793" s="10"/>
      <c r="Q793" s="10"/>
      <c r="R793" s="16"/>
      <c r="S793" s="16"/>
      <c r="T793" s="16"/>
      <c r="U793" s="16"/>
      <c r="V793" s="16"/>
      <c r="W793" s="16"/>
      <c r="X793" s="16"/>
      <c r="Y793" s="10"/>
      <c r="Z793" s="10"/>
    </row>
    <row r="794" spans="1:26" ht="15.75" customHeight="1">
      <c r="A794" s="10"/>
      <c r="B794" s="10"/>
      <c r="C794" s="10"/>
      <c r="D794" s="16"/>
      <c r="F794" s="9"/>
      <c r="G794" s="9"/>
      <c r="H794" s="16"/>
      <c r="I794" s="16"/>
      <c r="J794" s="16"/>
      <c r="K794" s="16"/>
      <c r="L794" s="16"/>
      <c r="M794" s="16"/>
      <c r="N794" s="16"/>
      <c r="P794" s="10"/>
      <c r="Q794" s="10"/>
      <c r="R794" s="16"/>
      <c r="S794" s="16"/>
      <c r="T794" s="16"/>
      <c r="U794" s="16"/>
      <c r="V794" s="16"/>
      <c r="W794" s="16"/>
      <c r="X794" s="16"/>
      <c r="Y794" s="10"/>
      <c r="Z794" s="10"/>
    </row>
    <row r="795" spans="1:26" ht="15.75" customHeight="1">
      <c r="A795" s="10"/>
      <c r="B795" s="10"/>
      <c r="C795" s="10"/>
      <c r="D795" s="16"/>
      <c r="F795" s="9"/>
      <c r="G795" s="9"/>
      <c r="H795" s="16"/>
      <c r="I795" s="16"/>
      <c r="J795" s="16"/>
      <c r="K795" s="16"/>
      <c r="L795" s="16"/>
      <c r="M795" s="16"/>
      <c r="N795" s="16"/>
      <c r="P795" s="10"/>
      <c r="Q795" s="10"/>
      <c r="R795" s="16"/>
      <c r="S795" s="16"/>
      <c r="T795" s="16"/>
      <c r="U795" s="16"/>
      <c r="V795" s="16"/>
      <c r="W795" s="16"/>
      <c r="X795" s="16"/>
      <c r="Y795" s="10"/>
      <c r="Z795" s="10"/>
    </row>
    <row r="796" spans="1:26" ht="15.75" customHeight="1">
      <c r="A796" s="10"/>
      <c r="B796" s="10"/>
      <c r="C796" s="10"/>
      <c r="D796" s="16"/>
      <c r="F796" s="9"/>
      <c r="G796" s="9"/>
      <c r="H796" s="16"/>
      <c r="I796" s="16"/>
      <c r="J796" s="16"/>
      <c r="K796" s="16"/>
      <c r="L796" s="16"/>
      <c r="M796" s="16"/>
      <c r="N796" s="16"/>
      <c r="P796" s="10"/>
      <c r="Q796" s="10"/>
      <c r="R796" s="16"/>
      <c r="S796" s="16"/>
      <c r="T796" s="16"/>
      <c r="U796" s="16"/>
      <c r="V796" s="16"/>
      <c r="W796" s="16"/>
      <c r="X796" s="16"/>
      <c r="Y796" s="10"/>
      <c r="Z796" s="10"/>
    </row>
    <row r="797" spans="1:26" ht="15.75" customHeight="1">
      <c r="A797" s="10"/>
      <c r="B797" s="10"/>
      <c r="C797" s="10"/>
      <c r="D797" s="16"/>
      <c r="F797" s="9"/>
      <c r="G797" s="9"/>
      <c r="H797" s="16"/>
      <c r="I797" s="16"/>
      <c r="J797" s="16"/>
      <c r="K797" s="16"/>
      <c r="L797" s="16"/>
      <c r="M797" s="16"/>
      <c r="N797" s="16"/>
      <c r="P797" s="10"/>
      <c r="Q797" s="10"/>
      <c r="R797" s="16"/>
      <c r="S797" s="16"/>
      <c r="T797" s="16"/>
      <c r="U797" s="16"/>
      <c r="V797" s="16"/>
      <c r="W797" s="16"/>
      <c r="X797" s="16"/>
      <c r="Y797" s="10"/>
      <c r="Z797" s="10"/>
    </row>
    <row r="798" spans="1:26" ht="15.75" customHeight="1">
      <c r="A798" s="10"/>
      <c r="B798" s="10"/>
      <c r="C798" s="10"/>
      <c r="D798" s="16"/>
      <c r="F798" s="9"/>
      <c r="G798" s="9"/>
      <c r="H798" s="16"/>
      <c r="I798" s="16"/>
      <c r="J798" s="16"/>
      <c r="K798" s="16"/>
      <c r="L798" s="16"/>
      <c r="M798" s="16"/>
      <c r="N798" s="16"/>
      <c r="P798" s="10"/>
      <c r="Q798" s="10"/>
      <c r="R798" s="16"/>
      <c r="S798" s="16"/>
      <c r="T798" s="16"/>
      <c r="U798" s="16"/>
      <c r="V798" s="16"/>
      <c r="W798" s="16"/>
      <c r="X798" s="16"/>
      <c r="Y798" s="10"/>
      <c r="Z798" s="10"/>
    </row>
    <row r="799" spans="1:26" ht="15.75" customHeight="1">
      <c r="A799" s="10"/>
      <c r="B799" s="10"/>
      <c r="C799" s="10"/>
      <c r="D799" s="16"/>
      <c r="F799" s="9"/>
      <c r="G799" s="9"/>
      <c r="H799" s="16"/>
      <c r="I799" s="16"/>
      <c r="J799" s="16"/>
      <c r="K799" s="16"/>
      <c r="L799" s="16"/>
      <c r="M799" s="16"/>
      <c r="N799" s="16"/>
      <c r="P799" s="10"/>
      <c r="Q799" s="10"/>
      <c r="R799" s="16"/>
      <c r="S799" s="16"/>
      <c r="T799" s="16"/>
      <c r="U799" s="16"/>
      <c r="V799" s="16"/>
      <c r="W799" s="16"/>
      <c r="X799" s="16"/>
      <c r="Y799" s="10"/>
      <c r="Z799" s="10"/>
    </row>
    <row r="800" spans="1:26" ht="15.75" customHeight="1">
      <c r="A800" s="10"/>
      <c r="B800" s="10"/>
      <c r="C800" s="10"/>
      <c r="D800" s="16"/>
      <c r="F800" s="9"/>
      <c r="G800" s="9"/>
      <c r="H800" s="16"/>
      <c r="I800" s="16"/>
      <c r="J800" s="16"/>
      <c r="K800" s="16"/>
      <c r="L800" s="16"/>
      <c r="M800" s="16"/>
      <c r="N800" s="16"/>
      <c r="P800" s="10"/>
      <c r="Q800" s="10"/>
      <c r="R800" s="16"/>
      <c r="S800" s="16"/>
      <c r="T800" s="16"/>
      <c r="U800" s="16"/>
      <c r="V800" s="16"/>
      <c r="W800" s="16"/>
      <c r="X800" s="16"/>
      <c r="Y800" s="10"/>
      <c r="Z800" s="10"/>
    </row>
    <row r="801" spans="1:26" ht="15.75" customHeight="1">
      <c r="A801" s="10"/>
      <c r="B801" s="10"/>
      <c r="C801" s="10"/>
      <c r="D801" s="16"/>
      <c r="F801" s="9"/>
      <c r="G801" s="9"/>
      <c r="H801" s="16"/>
      <c r="I801" s="16"/>
      <c r="J801" s="16"/>
      <c r="K801" s="16"/>
      <c r="L801" s="16"/>
      <c r="M801" s="16"/>
      <c r="N801" s="16"/>
      <c r="P801" s="10"/>
      <c r="Q801" s="10"/>
      <c r="R801" s="16"/>
      <c r="S801" s="16"/>
      <c r="T801" s="16"/>
      <c r="U801" s="16"/>
      <c r="V801" s="16"/>
      <c r="W801" s="16"/>
      <c r="X801" s="16"/>
      <c r="Y801" s="10"/>
      <c r="Z801" s="10"/>
    </row>
    <row r="802" spans="1:26" ht="15.75" customHeight="1">
      <c r="A802" s="10"/>
      <c r="B802" s="10"/>
      <c r="C802" s="10"/>
      <c r="D802" s="16"/>
      <c r="F802" s="9"/>
      <c r="G802" s="9"/>
      <c r="H802" s="16"/>
      <c r="I802" s="16"/>
      <c r="J802" s="16"/>
      <c r="K802" s="16"/>
      <c r="L802" s="16"/>
      <c r="M802" s="16"/>
      <c r="N802" s="16"/>
      <c r="P802" s="10"/>
      <c r="Q802" s="10"/>
      <c r="R802" s="16"/>
      <c r="S802" s="16"/>
      <c r="T802" s="16"/>
      <c r="U802" s="16"/>
      <c r="V802" s="16"/>
      <c r="W802" s="16"/>
      <c r="X802" s="16"/>
      <c r="Y802" s="10"/>
      <c r="Z802" s="10"/>
    </row>
    <row r="803" spans="1:26" ht="15.75" customHeight="1">
      <c r="A803" s="10"/>
      <c r="B803" s="10"/>
      <c r="C803" s="10"/>
      <c r="D803" s="16"/>
      <c r="F803" s="9"/>
      <c r="G803" s="9"/>
      <c r="H803" s="16"/>
      <c r="I803" s="16"/>
      <c r="J803" s="16"/>
      <c r="K803" s="16"/>
      <c r="L803" s="16"/>
      <c r="M803" s="16"/>
      <c r="N803" s="16"/>
      <c r="P803" s="10"/>
      <c r="Q803" s="10"/>
      <c r="R803" s="16"/>
      <c r="S803" s="16"/>
      <c r="T803" s="16"/>
      <c r="U803" s="16"/>
      <c r="V803" s="16"/>
      <c r="W803" s="16"/>
      <c r="X803" s="16"/>
      <c r="Y803" s="10"/>
      <c r="Z803" s="10"/>
    </row>
    <row r="804" spans="1:26" ht="15.75" customHeight="1">
      <c r="A804" s="10"/>
      <c r="B804" s="10"/>
      <c r="C804" s="10"/>
      <c r="D804" s="16"/>
      <c r="F804" s="9"/>
      <c r="G804" s="9"/>
      <c r="H804" s="16"/>
      <c r="I804" s="16"/>
      <c r="J804" s="16"/>
      <c r="K804" s="16"/>
      <c r="L804" s="16"/>
      <c r="M804" s="16"/>
      <c r="N804" s="16"/>
      <c r="P804" s="10"/>
      <c r="Q804" s="10"/>
      <c r="R804" s="16"/>
      <c r="S804" s="16"/>
      <c r="T804" s="16"/>
      <c r="U804" s="16"/>
      <c r="V804" s="16"/>
      <c r="W804" s="16"/>
      <c r="X804" s="16"/>
      <c r="Y804" s="10"/>
      <c r="Z804" s="10"/>
    </row>
    <row r="805" spans="1:26" ht="15.75" customHeight="1">
      <c r="A805" s="10"/>
      <c r="B805" s="10"/>
      <c r="C805" s="10"/>
      <c r="D805" s="16"/>
      <c r="F805" s="9"/>
      <c r="G805" s="9"/>
      <c r="H805" s="16"/>
      <c r="I805" s="16"/>
      <c r="J805" s="16"/>
      <c r="K805" s="16"/>
      <c r="L805" s="16"/>
      <c r="M805" s="16"/>
      <c r="N805" s="16"/>
      <c r="P805" s="10"/>
      <c r="Q805" s="10"/>
      <c r="R805" s="16"/>
      <c r="S805" s="16"/>
      <c r="T805" s="16"/>
      <c r="U805" s="16"/>
      <c r="V805" s="16"/>
      <c r="W805" s="16"/>
      <c r="X805" s="16"/>
      <c r="Y805" s="10"/>
      <c r="Z805" s="10"/>
    </row>
    <row r="806" spans="1:26" ht="15.75" customHeight="1">
      <c r="A806" s="10"/>
      <c r="B806" s="10"/>
      <c r="C806" s="10"/>
      <c r="D806" s="16"/>
      <c r="F806" s="9"/>
      <c r="G806" s="9"/>
      <c r="H806" s="16"/>
      <c r="I806" s="16"/>
      <c r="J806" s="16"/>
      <c r="K806" s="16"/>
      <c r="L806" s="16"/>
      <c r="M806" s="16"/>
      <c r="N806" s="16"/>
      <c r="P806" s="10"/>
      <c r="Q806" s="10"/>
      <c r="R806" s="16"/>
      <c r="S806" s="16"/>
      <c r="T806" s="16"/>
      <c r="U806" s="16"/>
      <c r="V806" s="16"/>
      <c r="W806" s="16"/>
      <c r="X806" s="16"/>
      <c r="Y806" s="10"/>
      <c r="Z806" s="10"/>
    </row>
    <row r="807" spans="1:26" ht="15.75" customHeight="1">
      <c r="A807" s="10"/>
      <c r="B807" s="10"/>
      <c r="C807" s="10"/>
      <c r="D807" s="16"/>
      <c r="F807" s="9"/>
      <c r="G807" s="9"/>
      <c r="H807" s="16"/>
      <c r="I807" s="16"/>
      <c r="J807" s="16"/>
      <c r="K807" s="16"/>
      <c r="L807" s="16"/>
      <c r="M807" s="16"/>
      <c r="N807" s="16"/>
      <c r="P807" s="10"/>
      <c r="Q807" s="10"/>
      <c r="R807" s="16"/>
      <c r="S807" s="16"/>
      <c r="T807" s="16"/>
      <c r="U807" s="16"/>
      <c r="V807" s="16"/>
      <c r="W807" s="16"/>
      <c r="X807" s="16"/>
      <c r="Y807" s="10"/>
      <c r="Z807" s="10"/>
    </row>
    <row r="808" spans="1:26" ht="15.75" customHeight="1">
      <c r="A808" s="10"/>
      <c r="B808" s="10"/>
      <c r="C808" s="10"/>
      <c r="D808" s="16"/>
      <c r="F808" s="9"/>
      <c r="G808" s="9"/>
      <c r="H808" s="16"/>
      <c r="I808" s="16"/>
      <c r="J808" s="16"/>
      <c r="K808" s="16"/>
      <c r="L808" s="16"/>
      <c r="M808" s="16"/>
      <c r="N808" s="16"/>
      <c r="P808" s="10"/>
      <c r="Q808" s="10"/>
      <c r="R808" s="16"/>
      <c r="S808" s="16"/>
      <c r="T808" s="16"/>
      <c r="U808" s="16"/>
      <c r="V808" s="16"/>
      <c r="W808" s="16"/>
      <c r="X808" s="16"/>
      <c r="Y808" s="10"/>
      <c r="Z808" s="10"/>
    </row>
    <row r="809" spans="1:26" ht="15.75" customHeight="1">
      <c r="A809" s="10"/>
      <c r="B809" s="10"/>
      <c r="C809" s="10"/>
      <c r="D809" s="16"/>
      <c r="F809" s="9"/>
      <c r="G809" s="9"/>
      <c r="H809" s="16"/>
      <c r="I809" s="16"/>
      <c r="J809" s="16"/>
      <c r="K809" s="16"/>
      <c r="L809" s="16"/>
      <c r="M809" s="16"/>
      <c r="N809" s="16"/>
      <c r="P809" s="10"/>
      <c r="Q809" s="10"/>
      <c r="R809" s="16"/>
      <c r="S809" s="16"/>
      <c r="T809" s="16"/>
      <c r="U809" s="16"/>
      <c r="V809" s="16"/>
      <c r="W809" s="16"/>
      <c r="X809" s="16"/>
      <c r="Y809" s="10"/>
      <c r="Z809" s="10"/>
    </row>
    <row r="810" spans="1:26" ht="15.75" customHeight="1">
      <c r="A810" s="10"/>
      <c r="B810" s="10"/>
      <c r="C810" s="10"/>
      <c r="D810" s="16"/>
      <c r="F810" s="9"/>
      <c r="G810" s="9"/>
      <c r="H810" s="16"/>
      <c r="I810" s="16"/>
      <c r="J810" s="16"/>
      <c r="K810" s="16"/>
      <c r="L810" s="16"/>
      <c r="M810" s="16"/>
      <c r="N810" s="16"/>
      <c r="P810" s="10"/>
      <c r="Q810" s="10"/>
      <c r="R810" s="16"/>
      <c r="S810" s="16"/>
      <c r="T810" s="16"/>
      <c r="U810" s="16"/>
      <c r="V810" s="16"/>
      <c r="W810" s="16"/>
      <c r="X810" s="16"/>
      <c r="Y810" s="10"/>
      <c r="Z810" s="10"/>
    </row>
    <row r="811" spans="1:26" ht="15.75" customHeight="1">
      <c r="A811" s="10"/>
      <c r="B811" s="10"/>
      <c r="C811" s="10"/>
      <c r="D811" s="16"/>
      <c r="F811" s="9"/>
      <c r="G811" s="9"/>
      <c r="H811" s="16"/>
      <c r="I811" s="16"/>
      <c r="J811" s="16"/>
      <c r="K811" s="16"/>
      <c r="L811" s="16"/>
      <c r="M811" s="16"/>
      <c r="N811" s="16"/>
      <c r="P811" s="10"/>
      <c r="Q811" s="10"/>
      <c r="R811" s="16"/>
      <c r="S811" s="16"/>
      <c r="T811" s="16"/>
      <c r="U811" s="16"/>
      <c r="V811" s="16"/>
      <c r="W811" s="16"/>
      <c r="X811" s="16"/>
      <c r="Y811" s="10"/>
      <c r="Z811" s="10"/>
    </row>
    <row r="812" spans="1:26" ht="15.75" customHeight="1">
      <c r="A812" s="10"/>
      <c r="B812" s="10"/>
      <c r="C812" s="10"/>
      <c r="D812" s="16"/>
      <c r="F812" s="9"/>
      <c r="G812" s="9"/>
      <c r="H812" s="16"/>
      <c r="I812" s="16"/>
      <c r="J812" s="16"/>
      <c r="K812" s="16"/>
      <c r="L812" s="16"/>
      <c r="M812" s="16"/>
      <c r="N812" s="16"/>
      <c r="P812" s="10"/>
      <c r="Q812" s="10"/>
      <c r="R812" s="16"/>
      <c r="S812" s="16"/>
      <c r="T812" s="16"/>
      <c r="U812" s="16"/>
      <c r="V812" s="16"/>
      <c r="W812" s="16"/>
      <c r="X812" s="16"/>
      <c r="Y812" s="10"/>
      <c r="Z812" s="10"/>
    </row>
    <row r="813" spans="1:26" ht="15.75" customHeight="1">
      <c r="A813" s="10"/>
      <c r="B813" s="10"/>
      <c r="C813" s="10"/>
      <c r="D813" s="16"/>
      <c r="F813" s="9"/>
      <c r="G813" s="9"/>
      <c r="H813" s="16"/>
      <c r="I813" s="16"/>
      <c r="J813" s="16"/>
      <c r="K813" s="16"/>
      <c r="L813" s="16"/>
      <c r="M813" s="16"/>
      <c r="N813" s="16"/>
      <c r="P813" s="10"/>
      <c r="Q813" s="10"/>
      <c r="R813" s="16"/>
      <c r="S813" s="16"/>
      <c r="T813" s="16"/>
      <c r="U813" s="16"/>
      <c r="V813" s="16"/>
      <c r="W813" s="16"/>
      <c r="X813" s="16"/>
      <c r="Y813" s="10"/>
      <c r="Z813" s="10"/>
    </row>
    <row r="814" spans="1:26" ht="15.75" customHeight="1">
      <c r="A814" s="10"/>
      <c r="B814" s="10"/>
      <c r="C814" s="10"/>
      <c r="D814" s="16"/>
      <c r="F814" s="9"/>
      <c r="G814" s="9"/>
      <c r="H814" s="16"/>
      <c r="I814" s="16"/>
      <c r="J814" s="16"/>
      <c r="K814" s="16"/>
      <c r="L814" s="16"/>
      <c r="M814" s="16"/>
      <c r="N814" s="16"/>
      <c r="P814" s="10"/>
      <c r="Q814" s="10"/>
      <c r="R814" s="16"/>
      <c r="S814" s="16"/>
      <c r="T814" s="16"/>
      <c r="U814" s="16"/>
      <c r="V814" s="16"/>
      <c r="W814" s="16"/>
      <c r="X814" s="16"/>
      <c r="Y814" s="10"/>
      <c r="Z814" s="10"/>
    </row>
    <row r="815" spans="1:26" ht="15.75" customHeight="1">
      <c r="A815" s="10"/>
      <c r="B815" s="10"/>
      <c r="C815" s="10"/>
      <c r="D815" s="16"/>
      <c r="F815" s="9"/>
      <c r="G815" s="9"/>
      <c r="H815" s="16"/>
      <c r="I815" s="16"/>
      <c r="J815" s="16"/>
      <c r="K815" s="16"/>
      <c r="L815" s="16"/>
      <c r="M815" s="16"/>
      <c r="N815" s="16"/>
      <c r="P815" s="10"/>
      <c r="Q815" s="10"/>
      <c r="R815" s="16"/>
      <c r="S815" s="16"/>
      <c r="T815" s="16"/>
      <c r="U815" s="16"/>
      <c r="V815" s="16"/>
      <c r="W815" s="16"/>
      <c r="X815" s="16"/>
      <c r="Y815" s="10"/>
      <c r="Z815" s="10"/>
    </row>
    <row r="816" spans="1:26" ht="15.75" customHeight="1">
      <c r="A816" s="10"/>
      <c r="B816" s="10"/>
      <c r="C816" s="10"/>
      <c r="D816" s="16"/>
      <c r="F816" s="9"/>
      <c r="G816" s="9"/>
      <c r="H816" s="16"/>
      <c r="I816" s="16"/>
      <c r="J816" s="16"/>
      <c r="K816" s="16"/>
      <c r="L816" s="16"/>
      <c r="M816" s="16"/>
      <c r="N816" s="16"/>
      <c r="P816" s="10"/>
      <c r="Q816" s="10"/>
      <c r="R816" s="16"/>
      <c r="S816" s="16"/>
      <c r="T816" s="16"/>
      <c r="U816" s="16"/>
      <c r="V816" s="16"/>
      <c r="W816" s="16"/>
      <c r="X816" s="16"/>
      <c r="Y816" s="10"/>
      <c r="Z816" s="10"/>
    </row>
    <row r="817" spans="1:26" ht="15.75" customHeight="1">
      <c r="A817" s="10"/>
      <c r="B817" s="10"/>
      <c r="C817" s="10"/>
      <c r="D817" s="16"/>
      <c r="F817" s="9"/>
      <c r="G817" s="9"/>
      <c r="H817" s="16"/>
      <c r="I817" s="16"/>
      <c r="J817" s="16"/>
      <c r="K817" s="16"/>
      <c r="L817" s="16"/>
      <c r="M817" s="16"/>
      <c r="N817" s="16"/>
      <c r="P817" s="10"/>
      <c r="Q817" s="10"/>
      <c r="R817" s="16"/>
      <c r="S817" s="16"/>
      <c r="T817" s="16"/>
      <c r="U817" s="16"/>
      <c r="V817" s="16"/>
      <c r="W817" s="16"/>
      <c r="X817" s="16"/>
      <c r="Y817" s="10"/>
      <c r="Z817" s="10"/>
    </row>
    <row r="818" spans="1:26" ht="15.75" customHeight="1">
      <c r="A818" s="10"/>
      <c r="B818" s="10"/>
      <c r="C818" s="10"/>
      <c r="D818" s="16"/>
      <c r="F818" s="9"/>
      <c r="G818" s="9"/>
      <c r="H818" s="16"/>
      <c r="I818" s="16"/>
      <c r="J818" s="16"/>
      <c r="K818" s="16"/>
      <c r="L818" s="16"/>
      <c r="M818" s="16"/>
      <c r="N818" s="16"/>
      <c r="P818" s="10"/>
      <c r="Q818" s="10"/>
      <c r="R818" s="16"/>
      <c r="S818" s="16"/>
      <c r="T818" s="16"/>
      <c r="U818" s="16"/>
      <c r="V818" s="16"/>
      <c r="W818" s="16"/>
      <c r="X818" s="16"/>
      <c r="Y818" s="10"/>
      <c r="Z818" s="10"/>
    </row>
    <row r="819" spans="1:26" ht="15.75" customHeight="1">
      <c r="A819" s="10"/>
      <c r="B819" s="10"/>
      <c r="C819" s="10"/>
      <c r="D819" s="16"/>
      <c r="F819" s="9"/>
      <c r="G819" s="9"/>
      <c r="H819" s="16"/>
      <c r="I819" s="16"/>
      <c r="J819" s="16"/>
      <c r="K819" s="16"/>
      <c r="L819" s="16"/>
      <c r="M819" s="16"/>
      <c r="N819" s="16"/>
      <c r="P819" s="10"/>
      <c r="Q819" s="10"/>
      <c r="R819" s="16"/>
      <c r="S819" s="16"/>
      <c r="T819" s="16"/>
      <c r="U819" s="16"/>
      <c r="V819" s="16"/>
      <c r="W819" s="16"/>
      <c r="X819" s="16"/>
      <c r="Y819" s="10"/>
      <c r="Z819" s="10"/>
    </row>
    <row r="820" spans="1:26" ht="15.75" customHeight="1">
      <c r="A820" s="10"/>
      <c r="B820" s="10"/>
      <c r="C820" s="10"/>
      <c r="D820" s="16"/>
      <c r="F820" s="9"/>
      <c r="G820" s="9"/>
      <c r="H820" s="16"/>
      <c r="I820" s="16"/>
      <c r="J820" s="16"/>
      <c r="K820" s="16"/>
      <c r="L820" s="16"/>
      <c r="M820" s="16"/>
      <c r="N820" s="16"/>
      <c r="P820" s="10"/>
      <c r="Q820" s="10"/>
      <c r="R820" s="16"/>
      <c r="S820" s="16"/>
      <c r="T820" s="16"/>
      <c r="U820" s="16"/>
      <c r="V820" s="16"/>
      <c r="W820" s="16"/>
      <c r="X820" s="16"/>
      <c r="Y820" s="10"/>
      <c r="Z820" s="10"/>
    </row>
    <row r="821" spans="1:26" ht="15.75" customHeight="1">
      <c r="A821" s="10"/>
      <c r="B821" s="10"/>
      <c r="C821" s="10"/>
      <c r="D821" s="16"/>
      <c r="F821" s="9"/>
      <c r="G821" s="9"/>
      <c r="H821" s="16"/>
      <c r="I821" s="16"/>
      <c r="J821" s="16"/>
      <c r="K821" s="16"/>
      <c r="L821" s="16"/>
      <c r="M821" s="16"/>
      <c r="N821" s="16"/>
      <c r="P821" s="10"/>
      <c r="Q821" s="10"/>
      <c r="R821" s="16"/>
      <c r="S821" s="16"/>
      <c r="T821" s="16"/>
      <c r="U821" s="16"/>
      <c r="V821" s="16"/>
      <c r="W821" s="16"/>
      <c r="X821" s="16"/>
      <c r="Y821" s="10"/>
      <c r="Z821" s="10"/>
    </row>
    <row r="822" spans="1:26" ht="15.75" customHeight="1">
      <c r="A822" s="10"/>
      <c r="B822" s="10"/>
      <c r="C822" s="10"/>
      <c r="D822" s="16"/>
      <c r="F822" s="9"/>
      <c r="G822" s="9"/>
      <c r="H822" s="16"/>
      <c r="I822" s="16"/>
      <c r="J822" s="16"/>
      <c r="K822" s="16"/>
      <c r="L822" s="16"/>
      <c r="M822" s="16"/>
      <c r="N822" s="16"/>
      <c r="P822" s="10"/>
      <c r="Q822" s="10"/>
      <c r="R822" s="16"/>
      <c r="S822" s="16"/>
      <c r="T822" s="16"/>
      <c r="U822" s="16"/>
      <c r="V822" s="16"/>
      <c r="W822" s="16"/>
      <c r="X822" s="16"/>
      <c r="Y822" s="10"/>
      <c r="Z822" s="10"/>
    </row>
    <row r="823" spans="1:26" ht="15.75" customHeight="1">
      <c r="A823" s="10"/>
      <c r="B823" s="10"/>
      <c r="C823" s="10"/>
      <c r="D823" s="16"/>
      <c r="F823" s="9"/>
      <c r="G823" s="9"/>
      <c r="H823" s="16"/>
      <c r="I823" s="16"/>
      <c r="J823" s="16"/>
      <c r="K823" s="16"/>
      <c r="L823" s="16"/>
      <c r="M823" s="16"/>
      <c r="N823" s="16"/>
      <c r="P823" s="10"/>
      <c r="Q823" s="10"/>
      <c r="R823" s="16"/>
      <c r="S823" s="16"/>
      <c r="T823" s="16"/>
      <c r="U823" s="16"/>
      <c r="V823" s="16"/>
      <c r="W823" s="16"/>
      <c r="X823" s="16"/>
      <c r="Y823" s="10"/>
      <c r="Z823" s="10"/>
    </row>
    <row r="824" spans="1:26" ht="15.75" customHeight="1">
      <c r="A824" s="10"/>
      <c r="B824" s="10"/>
      <c r="C824" s="10"/>
      <c r="D824" s="16"/>
      <c r="F824" s="9"/>
      <c r="G824" s="9"/>
      <c r="H824" s="16"/>
      <c r="I824" s="16"/>
      <c r="J824" s="16"/>
      <c r="K824" s="16"/>
      <c r="L824" s="16"/>
      <c r="M824" s="16"/>
      <c r="N824" s="16"/>
      <c r="P824" s="10"/>
      <c r="Q824" s="10"/>
      <c r="R824" s="16"/>
      <c r="S824" s="16"/>
      <c r="T824" s="16"/>
      <c r="U824" s="16"/>
      <c r="V824" s="16"/>
      <c r="W824" s="16"/>
      <c r="X824" s="16"/>
      <c r="Y824" s="10"/>
      <c r="Z824" s="10"/>
    </row>
    <row r="825" spans="1:26" ht="15.75" customHeight="1">
      <c r="A825" s="10"/>
      <c r="B825" s="10"/>
      <c r="C825" s="10"/>
      <c r="D825" s="16"/>
      <c r="F825" s="9"/>
      <c r="G825" s="9"/>
      <c r="H825" s="16"/>
      <c r="I825" s="16"/>
      <c r="J825" s="16"/>
      <c r="K825" s="16"/>
      <c r="L825" s="16"/>
      <c r="M825" s="16"/>
      <c r="N825" s="16"/>
      <c r="P825" s="10"/>
      <c r="Q825" s="10"/>
      <c r="R825" s="16"/>
      <c r="S825" s="16"/>
      <c r="T825" s="16"/>
      <c r="U825" s="16"/>
      <c r="V825" s="16"/>
      <c r="W825" s="16"/>
      <c r="X825" s="16"/>
      <c r="Y825" s="10"/>
      <c r="Z825" s="10"/>
    </row>
    <row r="826" spans="1:26" ht="15.75" customHeight="1">
      <c r="A826" s="10"/>
      <c r="B826" s="10"/>
      <c r="C826" s="10"/>
      <c r="D826" s="16"/>
      <c r="F826" s="9"/>
      <c r="G826" s="9"/>
      <c r="H826" s="16"/>
      <c r="I826" s="16"/>
      <c r="J826" s="16"/>
      <c r="K826" s="16"/>
      <c r="L826" s="16"/>
      <c r="M826" s="16"/>
      <c r="N826" s="16"/>
      <c r="P826" s="10"/>
      <c r="Q826" s="10"/>
      <c r="R826" s="16"/>
      <c r="S826" s="16"/>
      <c r="T826" s="16"/>
      <c r="U826" s="16"/>
      <c r="V826" s="16"/>
      <c r="W826" s="16"/>
      <c r="X826" s="16"/>
      <c r="Y826" s="10"/>
      <c r="Z826" s="10"/>
    </row>
    <row r="827" spans="1:26" ht="15.75" customHeight="1">
      <c r="A827" s="10"/>
      <c r="B827" s="10"/>
      <c r="C827" s="10"/>
      <c r="D827" s="16"/>
      <c r="F827" s="9"/>
      <c r="G827" s="9"/>
      <c r="H827" s="16"/>
      <c r="I827" s="16"/>
      <c r="J827" s="16"/>
      <c r="K827" s="16"/>
      <c r="L827" s="16"/>
      <c r="M827" s="16"/>
      <c r="N827" s="16"/>
      <c r="P827" s="10"/>
      <c r="Q827" s="10"/>
      <c r="R827" s="16"/>
      <c r="S827" s="16"/>
      <c r="T827" s="16"/>
      <c r="U827" s="16"/>
      <c r="V827" s="16"/>
      <c r="W827" s="16"/>
      <c r="X827" s="16"/>
      <c r="Y827" s="10"/>
      <c r="Z827" s="10"/>
    </row>
    <row r="828" spans="1:26" ht="15.75" customHeight="1">
      <c r="A828" s="10"/>
      <c r="B828" s="10"/>
      <c r="C828" s="10"/>
      <c r="D828" s="16"/>
      <c r="F828" s="9"/>
      <c r="G828" s="9"/>
      <c r="H828" s="16"/>
      <c r="I828" s="16"/>
      <c r="J828" s="16"/>
      <c r="K828" s="16"/>
      <c r="L828" s="16"/>
      <c r="M828" s="16"/>
      <c r="N828" s="16"/>
      <c r="P828" s="10"/>
      <c r="Q828" s="10"/>
      <c r="R828" s="16"/>
      <c r="S828" s="16"/>
      <c r="T828" s="16"/>
      <c r="U828" s="16"/>
      <c r="V828" s="16"/>
      <c r="W828" s="16"/>
      <c r="X828" s="16"/>
      <c r="Y828" s="10"/>
      <c r="Z828" s="10"/>
    </row>
    <row r="829" spans="1:26" ht="15.75" customHeight="1">
      <c r="A829" s="10"/>
      <c r="B829" s="10"/>
      <c r="C829" s="10"/>
      <c r="D829" s="16"/>
      <c r="F829" s="9"/>
      <c r="G829" s="9"/>
      <c r="H829" s="16"/>
      <c r="I829" s="16"/>
      <c r="J829" s="16"/>
      <c r="K829" s="16"/>
      <c r="L829" s="16"/>
      <c r="M829" s="16"/>
      <c r="N829" s="16"/>
      <c r="P829" s="10"/>
      <c r="Q829" s="10"/>
      <c r="R829" s="16"/>
      <c r="S829" s="16"/>
      <c r="T829" s="16"/>
      <c r="U829" s="16"/>
      <c r="V829" s="16"/>
      <c r="W829" s="16"/>
      <c r="X829" s="16"/>
      <c r="Y829" s="10"/>
      <c r="Z829" s="10"/>
    </row>
    <row r="830" spans="1:26" ht="15.75" customHeight="1">
      <c r="A830" s="10"/>
      <c r="B830" s="10"/>
      <c r="C830" s="10"/>
      <c r="D830" s="16"/>
      <c r="F830" s="9"/>
      <c r="G830" s="9"/>
      <c r="H830" s="16"/>
      <c r="I830" s="16"/>
      <c r="J830" s="16"/>
      <c r="K830" s="16"/>
      <c r="L830" s="16"/>
      <c r="M830" s="16"/>
      <c r="N830" s="16"/>
      <c r="P830" s="10"/>
      <c r="Q830" s="10"/>
      <c r="R830" s="16"/>
      <c r="S830" s="16"/>
      <c r="T830" s="16"/>
      <c r="U830" s="16"/>
      <c r="V830" s="16"/>
      <c r="W830" s="16"/>
      <c r="X830" s="16"/>
      <c r="Y830" s="10"/>
      <c r="Z830" s="10"/>
    </row>
    <row r="831" spans="1:26" ht="15.75" customHeight="1">
      <c r="A831" s="10"/>
      <c r="B831" s="10"/>
      <c r="C831" s="10"/>
      <c r="D831" s="16"/>
      <c r="F831" s="9"/>
      <c r="G831" s="9"/>
      <c r="H831" s="16"/>
      <c r="I831" s="16"/>
      <c r="J831" s="16"/>
      <c r="K831" s="16"/>
      <c r="L831" s="16"/>
      <c r="M831" s="16"/>
      <c r="N831" s="16"/>
      <c r="P831" s="10"/>
      <c r="Q831" s="10"/>
      <c r="R831" s="16"/>
      <c r="S831" s="16"/>
      <c r="T831" s="16"/>
      <c r="U831" s="16"/>
      <c r="V831" s="16"/>
      <c r="W831" s="16"/>
      <c r="X831" s="16"/>
      <c r="Y831" s="10"/>
      <c r="Z831" s="10"/>
    </row>
    <row r="832" spans="1:26" ht="15.75" customHeight="1">
      <c r="A832" s="10"/>
      <c r="B832" s="10"/>
      <c r="C832" s="10"/>
      <c r="D832" s="16"/>
      <c r="F832" s="9"/>
      <c r="G832" s="9"/>
      <c r="H832" s="16"/>
      <c r="I832" s="16"/>
      <c r="J832" s="16"/>
      <c r="K832" s="16"/>
      <c r="L832" s="16"/>
      <c r="M832" s="16"/>
      <c r="N832" s="16"/>
      <c r="P832" s="10"/>
      <c r="Q832" s="10"/>
      <c r="R832" s="16"/>
      <c r="S832" s="16"/>
      <c r="T832" s="16"/>
      <c r="U832" s="16"/>
      <c r="V832" s="16"/>
      <c r="W832" s="16"/>
      <c r="X832" s="16"/>
      <c r="Y832" s="10"/>
      <c r="Z832" s="10"/>
    </row>
    <row r="833" spans="1:26" ht="15.75" customHeight="1">
      <c r="A833" s="10"/>
      <c r="B833" s="10"/>
      <c r="C833" s="10"/>
      <c r="D833" s="16"/>
      <c r="F833" s="9"/>
      <c r="G833" s="9"/>
      <c r="H833" s="16"/>
      <c r="I833" s="16"/>
      <c r="J833" s="16"/>
      <c r="K833" s="16"/>
      <c r="L833" s="16"/>
      <c r="M833" s="16"/>
      <c r="N833" s="16"/>
      <c r="P833" s="10"/>
      <c r="Q833" s="10"/>
      <c r="R833" s="16"/>
      <c r="S833" s="16"/>
      <c r="T833" s="16"/>
      <c r="U833" s="16"/>
      <c r="V833" s="16"/>
      <c r="W833" s="16"/>
      <c r="X833" s="16"/>
      <c r="Y833" s="10"/>
      <c r="Z833" s="10"/>
    </row>
    <row r="834" spans="1:26" ht="15.75" customHeight="1">
      <c r="A834" s="10"/>
      <c r="B834" s="10"/>
      <c r="C834" s="10"/>
      <c r="D834" s="16"/>
      <c r="F834" s="9"/>
      <c r="G834" s="9"/>
      <c r="H834" s="16"/>
      <c r="I834" s="16"/>
      <c r="J834" s="16"/>
      <c r="K834" s="16"/>
      <c r="L834" s="16"/>
      <c r="M834" s="16"/>
      <c r="N834" s="16"/>
      <c r="P834" s="10"/>
      <c r="Q834" s="10"/>
      <c r="R834" s="16"/>
      <c r="S834" s="16"/>
      <c r="T834" s="16"/>
      <c r="U834" s="16"/>
      <c r="V834" s="16"/>
      <c r="W834" s="16"/>
      <c r="X834" s="16"/>
      <c r="Y834" s="10"/>
      <c r="Z834" s="10"/>
    </row>
    <row r="835" spans="1:26" ht="15.75" customHeight="1">
      <c r="A835" s="10"/>
      <c r="B835" s="10"/>
      <c r="C835" s="10"/>
      <c r="D835" s="16"/>
      <c r="F835" s="9"/>
      <c r="G835" s="9"/>
      <c r="H835" s="16"/>
      <c r="I835" s="16"/>
      <c r="J835" s="16"/>
      <c r="K835" s="16"/>
      <c r="L835" s="16"/>
      <c r="M835" s="16"/>
      <c r="N835" s="16"/>
      <c r="P835" s="10"/>
      <c r="Q835" s="10"/>
      <c r="R835" s="16"/>
      <c r="S835" s="16"/>
      <c r="T835" s="16"/>
      <c r="U835" s="16"/>
      <c r="V835" s="16"/>
      <c r="W835" s="16"/>
      <c r="X835" s="16"/>
      <c r="Y835" s="10"/>
      <c r="Z835" s="10"/>
    </row>
    <row r="836" spans="1:26" ht="15.75" customHeight="1">
      <c r="A836" s="10"/>
      <c r="B836" s="10"/>
      <c r="C836" s="10"/>
      <c r="D836" s="16"/>
      <c r="F836" s="9"/>
      <c r="G836" s="9"/>
      <c r="H836" s="16"/>
      <c r="I836" s="16"/>
      <c r="J836" s="16"/>
      <c r="K836" s="16"/>
      <c r="L836" s="16"/>
      <c r="M836" s="16"/>
      <c r="N836" s="16"/>
      <c r="P836" s="10"/>
      <c r="Q836" s="10"/>
      <c r="R836" s="16"/>
      <c r="S836" s="16"/>
      <c r="T836" s="16"/>
      <c r="U836" s="16"/>
      <c r="V836" s="16"/>
      <c r="W836" s="16"/>
      <c r="X836" s="16"/>
      <c r="Y836" s="10"/>
      <c r="Z836" s="10"/>
    </row>
    <row r="837" spans="1:26" ht="15.75" customHeight="1">
      <c r="A837" s="10"/>
      <c r="B837" s="10"/>
      <c r="C837" s="10"/>
      <c r="D837" s="16"/>
      <c r="F837" s="9"/>
      <c r="G837" s="9"/>
      <c r="H837" s="16"/>
      <c r="I837" s="16"/>
      <c r="J837" s="16"/>
      <c r="K837" s="16"/>
      <c r="L837" s="16"/>
      <c r="M837" s="16"/>
      <c r="N837" s="16"/>
      <c r="P837" s="10"/>
      <c r="Q837" s="10"/>
      <c r="R837" s="16"/>
      <c r="S837" s="16"/>
      <c r="T837" s="16"/>
      <c r="U837" s="16"/>
      <c r="V837" s="16"/>
      <c r="W837" s="16"/>
      <c r="X837" s="16"/>
      <c r="Y837" s="10"/>
      <c r="Z837" s="10"/>
    </row>
    <row r="838" spans="1:26" ht="15.75" customHeight="1">
      <c r="A838" s="10"/>
      <c r="B838" s="10"/>
      <c r="C838" s="10"/>
      <c r="D838" s="16"/>
      <c r="F838" s="9"/>
      <c r="G838" s="9"/>
      <c r="H838" s="16"/>
      <c r="I838" s="16"/>
      <c r="J838" s="16"/>
      <c r="K838" s="16"/>
      <c r="L838" s="16"/>
      <c r="M838" s="16"/>
      <c r="N838" s="16"/>
      <c r="P838" s="10"/>
      <c r="Q838" s="10"/>
      <c r="R838" s="16"/>
      <c r="S838" s="16"/>
      <c r="T838" s="16"/>
      <c r="U838" s="16"/>
      <c r="V838" s="16"/>
      <c r="W838" s="16"/>
      <c r="X838" s="16"/>
      <c r="Y838" s="10"/>
      <c r="Z838" s="10"/>
    </row>
    <row r="839" spans="1:26" ht="15.75" customHeight="1">
      <c r="A839" s="10"/>
      <c r="B839" s="10"/>
      <c r="C839" s="10"/>
      <c r="D839" s="16"/>
      <c r="F839" s="9"/>
      <c r="G839" s="9"/>
      <c r="H839" s="16"/>
      <c r="I839" s="16"/>
      <c r="J839" s="16"/>
      <c r="K839" s="16"/>
      <c r="L839" s="16"/>
      <c r="M839" s="16"/>
      <c r="N839" s="16"/>
      <c r="P839" s="10"/>
      <c r="Q839" s="10"/>
      <c r="R839" s="16"/>
      <c r="S839" s="16"/>
      <c r="T839" s="16"/>
      <c r="U839" s="16"/>
      <c r="V839" s="16"/>
      <c r="W839" s="16"/>
      <c r="X839" s="16"/>
      <c r="Y839" s="10"/>
      <c r="Z839" s="10"/>
    </row>
    <row r="840" spans="1:26" ht="15.75" customHeight="1">
      <c r="A840" s="10"/>
      <c r="B840" s="10"/>
      <c r="C840" s="10"/>
      <c r="D840" s="16"/>
      <c r="F840" s="9"/>
      <c r="G840" s="9"/>
      <c r="H840" s="16"/>
      <c r="I840" s="16"/>
      <c r="J840" s="16"/>
      <c r="K840" s="16"/>
      <c r="L840" s="16"/>
      <c r="M840" s="16"/>
      <c r="N840" s="16"/>
      <c r="P840" s="10"/>
      <c r="Q840" s="10"/>
      <c r="R840" s="16"/>
      <c r="S840" s="16"/>
      <c r="T840" s="16"/>
      <c r="U840" s="16"/>
      <c r="V840" s="16"/>
      <c r="W840" s="16"/>
      <c r="X840" s="16"/>
      <c r="Y840" s="10"/>
      <c r="Z840" s="10"/>
    </row>
    <row r="841" spans="1:26" ht="15.75" customHeight="1">
      <c r="A841" s="10"/>
      <c r="B841" s="10"/>
      <c r="C841" s="10"/>
      <c r="D841" s="16"/>
      <c r="F841" s="9"/>
      <c r="G841" s="9"/>
      <c r="H841" s="16"/>
      <c r="I841" s="16"/>
      <c r="J841" s="16"/>
      <c r="K841" s="16"/>
      <c r="L841" s="16"/>
      <c r="M841" s="16"/>
      <c r="N841" s="16"/>
      <c r="P841" s="10"/>
      <c r="Q841" s="10"/>
      <c r="R841" s="16"/>
      <c r="S841" s="16"/>
      <c r="T841" s="16"/>
      <c r="U841" s="16"/>
      <c r="V841" s="16"/>
      <c r="W841" s="16"/>
      <c r="X841" s="16"/>
      <c r="Y841" s="10"/>
      <c r="Z841" s="10"/>
    </row>
    <row r="842" spans="1:26" ht="15.75" customHeight="1">
      <c r="A842" s="10"/>
      <c r="B842" s="10"/>
      <c r="C842" s="10"/>
      <c r="D842" s="16"/>
      <c r="F842" s="9"/>
      <c r="G842" s="9"/>
      <c r="H842" s="16"/>
      <c r="I842" s="16"/>
      <c r="J842" s="16"/>
      <c r="K842" s="16"/>
      <c r="L842" s="16"/>
      <c r="M842" s="16"/>
      <c r="N842" s="16"/>
      <c r="P842" s="10"/>
      <c r="Q842" s="10"/>
      <c r="R842" s="16"/>
      <c r="S842" s="16"/>
      <c r="T842" s="16"/>
      <c r="U842" s="16"/>
      <c r="V842" s="16"/>
      <c r="W842" s="16"/>
      <c r="X842" s="16"/>
      <c r="Y842" s="10"/>
      <c r="Z842" s="10"/>
    </row>
    <row r="843" spans="1:26" ht="15.75" customHeight="1">
      <c r="A843" s="10"/>
      <c r="B843" s="10"/>
      <c r="C843" s="10"/>
      <c r="D843" s="16"/>
      <c r="F843" s="9"/>
      <c r="G843" s="9"/>
      <c r="H843" s="16"/>
      <c r="I843" s="16"/>
      <c r="J843" s="16"/>
      <c r="K843" s="16"/>
      <c r="L843" s="16"/>
      <c r="M843" s="16"/>
      <c r="N843" s="16"/>
      <c r="P843" s="10"/>
      <c r="Q843" s="10"/>
      <c r="R843" s="16"/>
      <c r="S843" s="16"/>
      <c r="T843" s="16"/>
      <c r="U843" s="16"/>
      <c r="V843" s="16"/>
      <c r="W843" s="16"/>
      <c r="X843" s="16"/>
      <c r="Y843" s="10"/>
      <c r="Z843" s="10"/>
    </row>
    <row r="844" spans="1:26" ht="15.75" customHeight="1">
      <c r="A844" s="10"/>
      <c r="B844" s="10"/>
      <c r="C844" s="10"/>
      <c r="D844" s="16"/>
      <c r="F844" s="9"/>
      <c r="G844" s="9"/>
      <c r="H844" s="16"/>
      <c r="I844" s="16"/>
      <c r="J844" s="16"/>
      <c r="K844" s="16"/>
      <c r="L844" s="16"/>
      <c r="M844" s="16"/>
      <c r="N844" s="16"/>
      <c r="P844" s="10"/>
      <c r="Q844" s="10"/>
      <c r="R844" s="16"/>
      <c r="S844" s="16"/>
      <c r="T844" s="16"/>
      <c r="U844" s="16"/>
      <c r="V844" s="16"/>
      <c r="W844" s="16"/>
      <c r="X844" s="16"/>
      <c r="Y844" s="10"/>
      <c r="Z844" s="10"/>
    </row>
    <row r="845" spans="1:26" ht="15.75" customHeight="1">
      <c r="A845" s="10"/>
      <c r="B845" s="10"/>
      <c r="C845" s="10"/>
      <c r="D845" s="16"/>
      <c r="F845" s="9"/>
      <c r="G845" s="9"/>
      <c r="H845" s="16"/>
      <c r="I845" s="16"/>
      <c r="J845" s="16"/>
      <c r="K845" s="16"/>
      <c r="L845" s="16"/>
      <c r="M845" s="16"/>
      <c r="N845" s="16"/>
      <c r="P845" s="10"/>
      <c r="Q845" s="10"/>
      <c r="R845" s="16"/>
      <c r="S845" s="16"/>
      <c r="T845" s="16"/>
      <c r="U845" s="16"/>
      <c r="V845" s="16"/>
      <c r="W845" s="16"/>
      <c r="X845" s="16"/>
      <c r="Y845" s="10"/>
      <c r="Z845" s="10"/>
    </row>
    <row r="846" spans="1:26" ht="15.75" customHeight="1">
      <c r="A846" s="10"/>
      <c r="B846" s="10"/>
      <c r="C846" s="10"/>
      <c r="D846" s="16"/>
      <c r="F846" s="9"/>
      <c r="G846" s="9"/>
      <c r="H846" s="16"/>
      <c r="I846" s="16"/>
      <c r="J846" s="16"/>
      <c r="K846" s="16"/>
      <c r="L846" s="16"/>
      <c r="M846" s="16"/>
      <c r="N846" s="16"/>
      <c r="P846" s="10"/>
      <c r="Q846" s="10"/>
      <c r="R846" s="16"/>
      <c r="S846" s="16"/>
      <c r="T846" s="16"/>
      <c r="U846" s="16"/>
      <c r="V846" s="16"/>
      <c r="W846" s="16"/>
      <c r="X846" s="16"/>
      <c r="Y846" s="10"/>
      <c r="Z846" s="10"/>
    </row>
    <row r="847" spans="1:26" ht="15.75" customHeight="1">
      <c r="A847" s="10"/>
      <c r="B847" s="10"/>
      <c r="C847" s="10"/>
      <c r="D847" s="16"/>
      <c r="F847" s="9"/>
      <c r="G847" s="9"/>
      <c r="H847" s="16"/>
      <c r="I847" s="16"/>
      <c r="J847" s="16"/>
      <c r="K847" s="16"/>
      <c r="L847" s="16"/>
      <c r="M847" s="16"/>
      <c r="N847" s="16"/>
      <c r="P847" s="10"/>
      <c r="Q847" s="10"/>
      <c r="R847" s="16"/>
      <c r="S847" s="16"/>
      <c r="T847" s="16"/>
      <c r="U847" s="16"/>
      <c r="V847" s="16"/>
      <c r="W847" s="16"/>
      <c r="X847" s="16"/>
      <c r="Y847" s="10"/>
      <c r="Z847" s="10"/>
    </row>
    <row r="848" spans="1:26" ht="15.75" customHeight="1">
      <c r="A848" s="10"/>
      <c r="B848" s="10"/>
      <c r="C848" s="10"/>
      <c r="D848" s="16"/>
      <c r="F848" s="9"/>
      <c r="G848" s="9"/>
      <c r="H848" s="16"/>
      <c r="I848" s="16"/>
      <c r="J848" s="16"/>
      <c r="K848" s="16"/>
      <c r="L848" s="16"/>
      <c r="M848" s="16"/>
      <c r="N848" s="16"/>
      <c r="P848" s="10"/>
      <c r="Q848" s="10"/>
      <c r="R848" s="16"/>
      <c r="S848" s="16"/>
      <c r="T848" s="16"/>
      <c r="U848" s="16"/>
      <c r="V848" s="16"/>
      <c r="W848" s="16"/>
      <c r="X848" s="16"/>
      <c r="Y848" s="10"/>
      <c r="Z848" s="10"/>
    </row>
    <row r="849" spans="1:26" ht="15.75" customHeight="1">
      <c r="A849" s="10"/>
      <c r="B849" s="10"/>
      <c r="C849" s="10"/>
      <c r="D849" s="16"/>
      <c r="F849" s="9"/>
      <c r="G849" s="9"/>
      <c r="H849" s="16"/>
      <c r="I849" s="16"/>
      <c r="J849" s="16"/>
      <c r="K849" s="16"/>
      <c r="L849" s="16"/>
      <c r="M849" s="16"/>
      <c r="N849" s="16"/>
      <c r="P849" s="10"/>
      <c r="Q849" s="10"/>
      <c r="R849" s="16"/>
      <c r="S849" s="16"/>
      <c r="T849" s="16"/>
      <c r="U849" s="16"/>
      <c r="V849" s="16"/>
      <c r="W849" s="16"/>
      <c r="X849" s="16"/>
      <c r="Y849" s="10"/>
      <c r="Z849" s="10"/>
    </row>
    <row r="850" spans="1:26" ht="15.75" customHeight="1">
      <c r="A850" s="10"/>
      <c r="B850" s="10"/>
      <c r="C850" s="10"/>
      <c r="D850" s="16"/>
      <c r="F850" s="9"/>
      <c r="G850" s="9"/>
      <c r="H850" s="16"/>
      <c r="I850" s="16"/>
      <c r="J850" s="16"/>
      <c r="K850" s="16"/>
      <c r="L850" s="16"/>
      <c r="M850" s="16"/>
      <c r="N850" s="16"/>
      <c r="P850" s="10"/>
      <c r="Q850" s="10"/>
      <c r="R850" s="16"/>
      <c r="S850" s="16"/>
      <c r="T850" s="16"/>
      <c r="U850" s="16"/>
      <c r="V850" s="16"/>
      <c r="W850" s="16"/>
      <c r="X850" s="16"/>
      <c r="Y850" s="10"/>
      <c r="Z850" s="10"/>
    </row>
    <row r="851" spans="1:26" ht="15.75" customHeight="1">
      <c r="A851" s="10"/>
      <c r="B851" s="10"/>
      <c r="C851" s="10"/>
      <c r="D851" s="16"/>
      <c r="F851" s="9"/>
      <c r="G851" s="9"/>
      <c r="H851" s="16"/>
      <c r="I851" s="16"/>
      <c r="J851" s="16"/>
      <c r="K851" s="16"/>
      <c r="L851" s="16"/>
      <c r="M851" s="16"/>
      <c r="N851" s="16"/>
      <c r="P851" s="10"/>
      <c r="Q851" s="10"/>
      <c r="R851" s="16"/>
      <c r="S851" s="16"/>
      <c r="T851" s="16"/>
      <c r="U851" s="16"/>
      <c r="V851" s="16"/>
      <c r="W851" s="16"/>
      <c r="X851" s="16"/>
      <c r="Y851" s="10"/>
      <c r="Z851" s="10"/>
    </row>
    <row r="852" spans="1:26" ht="15.75" customHeight="1">
      <c r="A852" s="10"/>
      <c r="B852" s="10"/>
      <c r="C852" s="10"/>
      <c r="D852" s="16"/>
      <c r="F852" s="9"/>
      <c r="G852" s="9"/>
      <c r="H852" s="16"/>
      <c r="I852" s="16"/>
      <c r="J852" s="16"/>
      <c r="K852" s="16"/>
      <c r="L852" s="16"/>
      <c r="M852" s="16"/>
      <c r="N852" s="16"/>
      <c r="P852" s="10"/>
      <c r="Q852" s="10"/>
      <c r="R852" s="16"/>
      <c r="S852" s="16"/>
      <c r="T852" s="16"/>
      <c r="U852" s="16"/>
      <c r="V852" s="16"/>
      <c r="W852" s="16"/>
      <c r="X852" s="16"/>
      <c r="Y852" s="10"/>
      <c r="Z852" s="10"/>
    </row>
    <row r="853" spans="1:26" ht="15.75" customHeight="1">
      <c r="A853" s="10"/>
      <c r="B853" s="10"/>
      <c r="C853" s="10"/>
      <c r="D853" s="16"/>
      <c r="F853" s="9"/>
      <c r="G853" s="9"/>
      <c r="H853" s="16"/>
      <c r="I853" s="16"/>
      <c r="J853" s="16"/>
      <c r="K853" s="16"/>
      <c r="L853" s="16"/>
      <c r="M853" s="16"/>
      <c r="N853" s="16"/>
      <c r="P853" s="10"/>
      <c r="Q853" s="10"/>
      <c r="R853" s="16"/>
      <c r="S853" s="16"/>
      <c r="T853" s="16"/>
      <c r="U853" s="16"/>
      <c r="V853" s="16"/>
      <c r="W853" s="16"/>
      <c r="X853" s="16"/>
      <c r="Y853" s="10"/>
      <c r="Z853" s="10"/>
    </row>
    <row r="854" spans="1:26" ht="15.75" customHeight="1">
      <c r="A854" s="10"/>
      <c r="B854" s="10"/>
      <c r="C854" s="10"/>
      <c r="D854" s="16"/>
      <c r="F854" s="9"/>
      <c r="G854" s="9"/>
      <c r="H854" s="16"/>
      <c r="I854" s="16"/>
      <c r="J854" s="16"/>
      <c r="K854" s="16"/>
      <c r="L854" s="16"/>
      <c r="M854" s="16"/>
      <c r="N854" s="16"/>
      <c r="P854" s="10"/>
      <c r="Q854" s="10"/>
      <c r="R854" s="16"/>
      <c r="S854" s="16"/>
      <c r="T854" s="16"/>
      <c r="U854" s="16"/>
      <c r="V854" s="16"/>
      <c r="W854" s="16"/>
      <c r="X854" s="16"/>
      <c r="Y854" s="10"/>
      <c r="Z854" s="10"/>
    </row>
    <row r="855" spans="1:26" ht="15.75" customHeight="1">
      <c r="A855" s="10"/>
      <c r="B855" s="10"/>
      <c r="C855" s="10"/>
      <c r="D855" s="16"/>
      <c r="F855" s="9"/>
      <c r="G855" s="9"/>
      <c r="H855" s="16"/>
      <c r="I855" s="16"/>
      <c r="J855" s="16"/>
      <c r="K855" s="16"/>
      <c r="L855" s="16"/>
      <c r="M855" s="16"/>
      <c r="N855" s="16"/>
      <c r="P855" s="10"/>
      <c r="Q855" s="10"/>
      <c r="R855" s="16"/>
      <c r="S855" s="16"/>
      <c r="T855" s="16"/>
      <c r="U855" s="16"/>
      <c r="V855" s="16"/>
      <c r="W855" s="16"/>
      <c r="X855" s="16"/>
      <c r="Y855" s="10"/>
      <c r="Z855" s="10"/>
    </row>
    <row r="856" spans="1:26" ht="15.75" customHeight="1">
      <c r="A856" s="10"/>
      <c r="B856" s="10"/>
      <c r="C856" s="10"/>
      <c r="D856" s="16"/>
      <c r="F856" s="9"/>
      <c r="G856" s="9"/>
      <c r="H856" s="16"/>
      <c r="I856" s="16"/>
      <c r="J856" s="16"/>
      <c r="K856" s="16"/>
      <c r="L856" s="16"/>
      <c r="M856" s="16"/>
      <c r="N856" s="16"/>
      <c r="P856" s="10"/>
      <c r="Q856" s="10"/>
      <c r="R856" s="16"/>
      <c r="S856" s="16"/>
      <c r="T856" s="16"/>
      <c r="U856" s="16"/>
      <c r="V856" s="16"/>
      <c r="W856" s="16"/>
      <c r="X856" s="16"/>
      <c r="Y856" s="10"/>
      <c r="Z856" s="10"/>
    </row>
    <row r="857" spans="1:26" ht="15.75" customHeight="1">
      <c r="A857" s="10"/>
      <c r="B857" s="10"/>
      <c r="C857" s="10"/>
      <c r="D857" s="16"/>
      <c r="F857" s="9"/>
      <c r="G857" s="9"/>
      <c r="H857" s="16"/>
      <c r="I857" s="16"/>
      <c r="J857" s="16"/>
      <c r="K857" s="16"/>
      <c r="L857" s="16"/>
      <c r="M857" s="16"/>
      <c r="N857" s="16"/>
      <c r="P857" s="10"/>
      <c r="Q857" s="10"/>
      <c r="R857" s="16"/>
      <c r="S857" s="16"/>
      <c r="T857" s="16"/>
      <c r="U857" s="16"/>
      <c r="V857" s="16"/>
      <c r="W857" s="16"/>
      <c r="X857" s="16"/>
      <c r="Y857" s="10"/>
      <c r="Z857" s="10"/>
    </row>
    <row r="858" spans="1:26" ht="15.75" customHeight="1">
      <c r="A858" s="10"/>
      <c r="B858" s="10"/>
      <c r="C858" s="10"/>
      <c r="D858" s="16"/>
      <c r="F858" s="9"/>
      <c r="G858" s="9"/>
      <c r="H858" s="16"/>
      <c r="I858" s="16"/>
      <c r="J858" s="16"/>
      <c r="K858" s="16"/>
      <c r="L858" s="16"/>
      <c r="M858" s="16"/>
      <c r="N858" s="16"/>
      <c r="P858" s="10"/>
      <c r="Q858" s="10"/>
      <c r="R858" s="16"/>
      <c r="S858" s="16"/>
      <c r="T858" s="16"/>
      <c r="U858" s="16"/>
      <c r="V858" s="16"/>
      <c r="W858" s="16"/>
      <c r="X858" s="16"/>
      <c r="Y858" s="10"/>
      <c r="Z858" s="10"/>
    </row>
    <row r="859" spans="1:26" ht="15.75" customHeight="1">
      <c r="A859" s="10"/>
      <c r="B859" s="10"/>
      <c r="C859" s="10"/>
      <c r="D859" s="16"/>
      <c r="F859" s="9"/>
      <c r="G859" s="9"/>
      <c r="H859" s="16"/>
      <c r="I859" s="16"/>
      <c r="J859" s="16"/>
      <c r="K859" s="16"/>
      <c r="L859" s="16"/>
      <c r="M859" s="16"/>
      <c r="N859" s="16"/>
      <c r="P859" s="10"/>
      <c r="Q859" s="10"/>
      <c r="R859" s="16"/>
      <c r="S859" s="16"/>
      <c r="T859" s="16"/>
      <c r="U859" s="16"/>
      <c r="V859" s="16"/>
      <c r="W859" s="16"/>
      <c r="X859" s="16"/>
      <c r="Y859" s="10"/>
      <c r="Z859" s="10"/>
    </row>
    <row r="860" spans="1:26" ht="15.75" customHeight="1">
      <c r="A860" s="10"/>
      <c r="B860" s="10"/>
      <c r="C860" s="10"/>
      <c r="D860" s="16"/>
      <c r="F860" s="9"/>
      <c r="G860" s="9"/>
      <c r="H860" s="16"/>
      <c r="I860" s="16"/>
      <c r="J860" s="16"/>
      <c r="K860" s="16"/>
      <c r="L860" s="16"/>
      <c r="M860" s="16"/>
      <c r="N860" s="16"/>
      <c r="P860" s="10"/>
      <c r="Q860" s="10"/>
      <c r="R860" s="16"/>
      <c r="S860" s="16"/>
      <c r="T860" s="16"/>
      <c r="U860" s="16"/>
      <c r="V860" s="16"/>
      <c r="W860" s="16"/>
      <c r="X860" s="16"/>
      <c r="Y860" s="10"/>
      <c r="Z860" s="10"/>
    </row>
    <row r="861" spans="1:26" ht="15.75" customHeight="1">
      <c r="A861" s="10"/>
      <c r="B861" s="10"/>
      <c r="C861" s="10"/>
      <c r="D861" s="16"/>
      <c r="F861" s="9"/>
      <c r="G861" s="9"/>
      <c r="H861" s="16"/>
      <c r="I861" s="16"/>
      <c r="J861" s="16"/>
      <c r="K861" s="16"/>
      <c r="L861" s="16"/>
      <c r="M861" s="16"/>
      <c r="N861" s="16"/>
      <c r="P861" s="10"/>
      <c r="Q861" s="10"/>
      <c r="R861" s="16"/>
      <c r="S861" s="16"/>
      <c r="T861" s="16"/>
      <c r="U861" s="16"/>
      <c r="V861" s="16"/>
      <c r="W861" s="16"/>
      <c r="X861" s="16"/>
      <c r="Y861" s="10"/>
      <c r="Z861" s="10"/>
    </row>
    <row r="862" spans="1:26" ht="15.75" customHeight="1">
      <c r="A862" s="10"/>
      <c r="B862" s="10"/>
      <c r="C862" s="10"/>
      <c r="D862" s="16"/>
      <c r="F862" s="9"/>
      <c r="G862" s="9"/>
      <c r="H862" s="16"/>
      <c r="I862" s="16"/>
      <c r="J862" s="16"/>
      <c r="K862" s="16"/>
      <c r="L862" s="16"/>
      <c r="M862" s="16"/>
      <c r="N862" s="16"/>
      <c r="P862" s="10"/>
      <c r="Q862" s="10"/>
      <c r="R862" s="16"/>
      <c r="S862" s="16"/>
      <c r="T862" s="16"/>
      <c r="U862" s="16"/>
      <c r="V862" s="16"/>
      <c r="W862" s="16"/>
      <c r="X862" s="16"/>
      <c r="Y862" s="10"/>
      <c r="Z862" s="10"/>
    </row>
    <row r="863" spans="1:26" ht="15.75" customHeight="1">
      <c r="A863" s="10"/>
      <c r="B863" s="10"/>
      <c r="C863" s="10"/>
      <c r="D863" s="16"/>
      <c r="F863" s="9"/>
      <c r="G863" s="9"/>
      <c r="H863" s="16"/>
      <c r="I863" s="16"/>
      <c r="J863" s="16"/>
      <c r="K863" s="16"/>
      <c r="L863" s="16"/>
      <c r="M863" s="16"/>
      <c r="N863" s="16"/>
      <c r="P863" s="10"/>
      <c r="Q863" s="10"/>
      <c r="R863" s="16"/>
      <c r="S863" s="16"/>
      <c r="T863" s="16"/>
      <c r="U863" s="16"/>
      <c r="V863" s="16"/>
      <c r="W863" s="16"/>
      <c r="X863" s="16"/>
      <c r="Y863" s="10"/>
      <c r="Z863" s="10"/>
    </row>
    <row r="864" spans="1:26" ht="15.75" customHeight="1">
      <c r="A864" s="10"/>
      <c r="B864" s="10"/>
      <c r="C864" s="10"/>
      <c r="D864" s="16"/>
      <c r="F864" s="9"/>
      <c r="G864" s="9"/>
      <c r="H864" s="16"/>
      <c r="I864" s="16"/>
      <c r="J864" s="16"/>
      <c r="K864" s="16"/>
      <c r="L864" s="16"/>
      <c r="M864" s="16"/>
      <c r="N864" s="16"/>
      <c r="P864" s="10"/>
      <c r="Q864" s="10"/>
      <c r="R864" s="16"/>
      <c r="S864" s="16"/>
      <c r="T864" s="16"/>
      <c r="U864" s="16"/>
      <c r="V864" s="16"/>
      <c r="W864" s="16"/>
      <c r="X864" s="16"/>
      <c r="Y864" s="10"/>
      <c r="Z864" s="10"/>
    </row>
    <row r="865" spans="1:26" ht="15.75" customHeight="1">
      <c r="A865" s="10"/>
      <c r="B865" s="10"/>
      <c r="C865" s="10"/>
      <c r="D865" s="16"/>
      <c r="F865" s="9"/>
      <c r="G865" s="9"/>
      <c r="H865" s="16"/>
      <c r="I865" s="16"/>
      <c r="J865" s="16"/>
      <c r="K865" s="16"/>
      <c r="L865" s="16"/>
      <c r="M865" s="16"/>
      <c r="N865" s="16"/>
      <c r="P865" s="10"/>
      <c r="Q865" s="10"/>
      <c r="R865" s="16"/>
      <c r="S865" s="16"/>
      <c r="T865" s="16"/>
      <c r="U865" s="16"/>
      <c r="V865" s="16"/>
      <c r="W865" s="16"/>
      <c r="X865" s="16"/>
      <c r="Y865" s="10"/>
      <c r="Z865" s="10"/>
    </row>
    <row r="866" spans="1:26" ht="15.75" customHeight="1">
      <c r="A866" s="10"/>
      <c r="B866" s="10"/>
      <c r="C866" s="10"/>
      <c r="D866" s="16"/>
      <c r="F866" s="9"/>
      <c r="G866" s="9"/>
      <c r="H866" s="16"/>
      <c r="I866" s="16"/>
      <c r="J866" s="16"/>
      <c r="K866" s="16"/>
      <c r="L866" s="16"/>
      <c r="M866" s="16"/>
      <c r="N866" s="16"/>
      <c r="P866" s="10"/>
      <c r="Q866" s="10"/>
      <c r="R866" s="16"/>
      <c r="S866" s="16"/>
      <c r="T866" s="16"/>
      <c r="U866" s="16"/>
      <c r="V866" s="16"/>
      <c r="W866" s="16"/>
      <c r="X866" s="16"/>
      <c r="Y866" s="10"/>
      <c r="Z866" s="10"/>
    </row>
    <row r="867" spans="1:26" ht="15.75" customHeight="1">
      <c r="A867" s="10"/>
      <c r="B867" s="10"/>
      <c r="C867" s="10"/>
      <c r="D867" s="16"/>
      <c r="F867" s="9"/>
      <c r="G867" s="9"/>
      <c r="H867" s="16"/>
      <c r="I867" s="16"/>
      <c r="J867" s="16"/>
      <c r="K867" s="16"/>
      <c r="L867" s="16"/>
      <c r="M867" s="16"/>
      <c r="N867" s="16"/>
      <c r="P867" s="10"/>
      <c r="Q867" s="10"/>
      <c r="R867" s="16"/>
      <c r="S867" s="16"/>
      <c r="T867" s="16"/>
      <c r="U867" s="16"/>
      <c r="V867" s="16"/>
      <c r="W867" s="16"/>
      <c r="X867" s="16"/>
      <c r="Y867" s="10"/>
      <c r="Z867" s="10"/>
    </row>
    <row r="868" spans="1:26" ht="15.75" customHeight="1">
      <c r="A868" s="10"/>
      <c r="B868" s="10"/>
      <c r="C868" s="10"/>
      <c r="D868" s="16"/>
      <c r="F868" s="9"/>
      <c r="G868" s="9"/>
      <c r="H868" s="16"/>
      <c r="I868" s="16"/>
      <c r="J868" s="16"/>
      <c r="K868" s="16"/>
      <c r="L868" s="16"/>
      <c r="M868" s="16"/>
      <c r="N868" s="16"/>
      <c r="P868" s="10"/>
      <c r="Q868" s="10"/>
      <c r="R868" s="16"/>
      <c r="S868" s="16"/>
      <c r="T868" s="16"/>
      <c r="U868" s="16"/>
      <c r="V868" s="16"/>
      <c r="W868" s="16"/>
      <c r="X868" s="16"/>
      <c r="Y868" s="10"/>
      <c r="Z868" s="10"/>
    </row>
    <row r="869" spans="1:26" ht="15.75" customHeight="1">
      <c r="A869" s="10"/>
      <c r="B869" s="10"/>
      <c r="C869" s="10"/>
      <c r="D869" s="16"/>
      <c r="F869" s="9"/>
      <c r="G869" s="9"/>
      <c r="H869" s="16"/>
      <c r="I869" s="16"/>
      <c r="J869" s="16"/>
      <c r="K869" s="16"/>
      <c r="L869" s="16"/>
      <c r="M869" s="16"/>
      <c r="N869" s="16"/>
      <c r="P869" s="10"/>
      <c r="Q869" s="10"/>
      <c r="R869" s="16"/>
      <c r="S869" s="16"/>
      <c r="T869" s="16"/>
      <c r="U869" s="16"/>
      <c r="V869" s="16"/>
      <c r="W869" s="16"/>
      <c r="X869" s="16"/>
      <c r="Y869" s="10"/>
      <c r="Z869" s="10"/>
    </row>
    <row r="870" spans="1:26" ht="15.75" customHeight="1">
      <c r="A870" s="10"/>
      <c r="B870" s="10"/>
      <c r="C870" s="10"/>
      <c r="D870" s="16"/>
      <c r="F870" s="9"/>
      <c r="G870" s="9"/>
      <c r="H870" s="16"/>
      <c r="I870" s="16"/>
      <c r="J870" s="16"/>
      <c r="K870" s="16"/>
      <c r="L870" s="16"/>
      <c r="M870" s="16"/>
      <c r="N870" s="16"/>
      <c r="P870" s="10"/>
      <c r="Q870" s="10"/>
      <c r="R870" s="16"/>
      <c r="S870" s="16"/>
      <c r="T870" s="16"/>
      <c r="U870" s="16"/>
      <c r="V870" s="16"/>
      <c r="W870" s="16"/>
      <c r="X870" s="16"/>
      <c r="Y870" s="10"/>
      <c r="Z870" s="10"/>
    </row>
    <row r="871" spans="1:26" ht="15.75" customHeight="1">
      <c r="A871" s="10"/>
      <c r="B871" s="10"/>
      <c r="C871" s="10"/>
      <c r="D871" s="16"/>
      <c r="F871" s="9"/>
      <c r="G871" s="9"/>
      <c r="H871" s="16"/>
      <c r="I871" s="16"/>
      <c r="J871" s="16"/>
      <c r="K871" s="16"/>
      <c r="L871" s="16"/>
      <c r="M871" s="16"/>
      <c r="N871" s="16"/>
      <c r="P871" s="10"/>
      <c r="Q871" s="10"/>
      <c r="R871" s="16"/>
      <c r="S871" s="16"/>
      <c r="T871" s="16"/>
      <c r="U871" s="16"/>
      <c r="V871" s="16"/>
      <c r="W871" s="16"/>
      <c r="X871" s="16"/>
      <c r="Y871" s="10"/>
      <c r="Z871" s="10"/>
    </row>
    <row r="872" spans="1:26" ht="15.75" customHeight="1">
      <c r="A872" s="10"/>
      <c r="B872" s="10"/>
      <c r="C872" s="10"/>
      <c r="D872" s="16"/>
      <c r="F872" s="9"/>
      <c r="G872" s="9"/>
      <c r="H872" s="16"/>
      <c r="I872" s="16"/>
      <c r="J872" s="16"/>
      <c r="K872" s="16"/>
      <c r="L872" s="16"/>
      <c r="M872" s="16"/>
      <c r="N872" s="16"/>
      <c r="P872" s="10"/>
      <c r="Q872" s="10"/>
      <c r="R872" s="16"/>
      <c r="S872" s="16"/>
      <c r="T872" s="16"/>
      <c r="U872" s="16"/>
      <c r="V872" s="16"/>
      <c r="W872" s="16"/>
      <c r="X872" s="16"/>
      <c r="Y872" s="10"/>
      <c r="Z872" s="10"/>
    </row>
    <row r="873" spans="1:26" ht="15.75" customHeight="1">
      <c r="A873" s="10"/>
      <c r="B873" s="10"/>
      <c r="C873" s="10"/>
      <c r="D873" s="16"/>
      <c r="F873" s="9"/>
      <c r="G873" s="9"/>
      <c r="H873" s="16"/>
      <c r="I873" s="16"/>
      <c r="J873" s="16"/>
      <c r="K873" s="16"/>
      <c r="L873" s="16"/>
      <c r="M873" s="16"/>
      <c r="N873" s="16"/>
      <c r="P873" s="10"/>
      <c r="Q873" s="10"/>
      <c r="R873" s="16"/>
      <c r="S873" s="16"/>
      <c r="T873" s="16"/>
      <c r="U873" s="16"/>
      <c r="V873" s="16"/>
      <c r="W873" s="16"/>
      <c r="X873" s="16"/>
      <c r="Y873" s="10"/>
      <c r="Z873" s="10"/>
    </row>
    <row r="874" spans="1:26" ht="15.75" customHeight="1">
      <c r="A874" s="10"/>
      <c r="B874" s="10"/>
      <c r="C874" s="10"/>
      <c r="D874" s="16"/>
      <c r="F874" s="9"/>
      <c r="G874" s="9"/>
      <c r="H874" s="16"/>
      <c r="I874" s="16"/>
      <c r="J874" s="16"/>
      <c r="K874" s="16"/>
      <c r="L874" s="16"/>
      <c r="M874" s="16"/>
      <c r="N874" s="16"/>
      <c r="P874" s="10"/>
      <c r="Q874" s="10"/>
      <c r="R874" s="16"/>
      <c r="S874" s="16"/>
      <c r="T874" s="16"/>
      <c r="U874" s="16"/>
      <c r="V874" s="16"/>
      <c r="W874" s="16"/>
      <c r="X874" s="16"/>
      <c r="Y874" s="10"/>
      <c r="Z874" s="10"/>
    </row>
    <row r="875" spans="1:26" ht="15.75" customHeight="1">
      <c r="A875" s="10"/>
      <c r="B875" s="10"/>
      <c r="C875" s="10"/>
      <c r="D875" s="16"/>
      <c r="F875" s="9"/>
      <c r="G875" s="9"/>
      <c r="H875" s="16"/>
      <c r="I875" s="16"/>
      <c r="J875" s="16"/>
      <c r="K875" s="16"/>
      <c r="L875" s="16"/>
      <c r="M875" s="16"/>
      <c r="N875" s="16"/>
      <c r="P875" s="10"/>
      <c r="Q875" s="10"/>
      <c r="R875" s="16"/>
      <c r="S875" s="16"/>
      <c r="T875" s="16"/>
      <c r="U875" s="16"/>
      <c r="V875" s="16"/>
      <c r="W875" s="16"/>
      <c r="X875" s="16"/>
      <c r="Y875" s="10"/>
      <c r="Z875" s="10"/>
    </row>
    <row r="876" spans="1:26" ht="15.75" customHeight="1">
      <c r="A876" s="10"/>
      <c r="B876" s="10"/>
      <c r="C876" s="10"/>
      <c r="D876" s="16"/>
      <c r="F876" s="9"/>
      <c r="G876" s="9"/>
      <c r="H876" s="16"/>
      <c r="I876" s="16"/>
      <c r="J876" s="16"/>
      <c r="K876" s="16"/>
      <c r="L876" s="16"/>
      <c r="M876" s="16"/>
      <c r="N876" s="16"/>
      <c r="P876" s="10"/>
      <c r="Q876" s="10"/>
      <c r="R876" s="16"/>
      <c r="S876" s="16"/>
      <c r="T876" s="16"/>
      <c r="U876" s="16"/>
      <c r="V876" s="16"/>
      <c r="W876" s="16"/>
      <c r="X876" s="16"/>
      <c r="Y876" s="10"/>
      <c r="Z876" s="10"/>
    </row>
    <row r="877" spans="1:26" ht="15.75" customHeight="1">
      <c r="A877" s="10"/>
      <c r="B877" s="10"/>
      <c r="C877" s="10"/>
      <c r="D877" s="16"/>
      <c r="F877" s="9"/>
      <c r="G877" s="9"/>
      <c r="H877" s="16"/>
      <c r="I877" s="16"/>
      <c r="J877" s="16"/>
      <c r="K877" s="16"/>
      <c r="L877" s="16"/>
      <c r="M877" s="16"/>
      <c r="N877" s="16"/>
      <c r="P877" s="10"/>
      <c r="Q877" s="10"/>
      <c r="R877" s="16"/>
      <c r="S877" s="16"/>
      <c r="T877" s="16"/>
      <c r="U877" s="16"/>
      <c r="V877" s="16"/>
      <c r="W877" s="16"/>
      <c r="X877" s="16"/>
      <c r="Y877" s="10"/>
      <c r="Z877" s="10"/>
    </row>
    <row r="878" spans="1:26" ht="15.75" customHeight="1">
      <c r="A878" s="10"/>
      <c r="B878" s="10"/>
      <c r="C878" s="10"/>
      <c r="D878" s="16"/>
      <c r="F878" s="9"/>
      <c r="G878" s="9"/>
      <c r="H878" s="16"/>
      <c r="I878" s="16"/>
      <c r="J878" s="16"/>
      <c r="K878" s="16"/>
      <c r="L878" s="16"/>
      <c r="M878" s="16"/>
      <c r="N878" s="16"/>
      <c r="P878" s="10"/>
      <c r="Q878" s="10"/>
      <c r="R878" s="16"/>
      <c r="S878" s="16"/>
      <c r="T878" s="16"/>
      <c r="U878" s="16"/>
      <c r="V878" s="16"/>
      <c r="W878" s="16"/>
      <c r="X878" s="16"/>
      <c r="Y878" s="10"/>
      <c r="Z878" s="10"/>
    </row>
    <row r="879" spans="1:26" ht="15.75" customHeight="1">
      <c r="A879" s="10"/>
      <c r="B879" s="10"/>
      <c r="C879" s="10"/>
      <c r="D879" s="16"/>
      <c r="F879" s="9"/>
      <c r="G879" s="9"/>
      <c r="H879" s="16"/>
      <c r="I879" s="16"/>
      <c r="J879" s="16"/>
      <c r="K879" s="16"/>
      <c r="L879" s="16"/>
      <c r="M879" s="16"/>
      <c r="N879" s="16"/>
      <c r="P879" s="10"/>
      <c r="Q879" s="10"/>
      <c r="R879" s="16"/>
      <c r="S879" s="16"/>
      <c r="T879" s="16"/>
      <c r="U879" s="16"/>
      <c r="V879" s="16"/>
      <c r="W879" s="16"/>
      <c r="X879" s="16"/>
      <c r="Y879" s="10"/>
      <c r="Z879" s="10"/>
    </row>
    <row r="880" spans="1:26" ht="15.75" customHeight="1">
      <c r="A880" s="10"/>
      <c r="B880" s="10"/>
      <c r="C880" s="10"/>
      <c r="D880" s="16"/>
      <c r="F880" s="9"/>
      <c r="G880" s="9"/>
      <c r="H880" s="16"/>
      <c r="I880" s="16"/>
      <c r="J880" s="16"/>
      <c r="K880" s="16"/>
      <c r="L880" s="16"/>
      <c r="M880" s="16"/>
      <c r="N880" s="16"/>
      <c r="P880" s="10"/>
      <c r="Q880" s="10"/>
      <c r="R880" s="16"/>
      <c r="S880" s="16"/>
      <c r="T880" s="16"/>
      <c r="U880" s="16"/>
      <c r="V880" s="16"/>
      <c r="W880" s="16"/>
      <c r="X880" s="16"/>
      <c r="Y880" s="10"/>
      <c r="Z880" s="10"/>
    </row>
    <row r="881" spans="1:26" ht="15.75" customHeight="1">
      <c r="A881" s="10"/>
      <c r="B881" s="10"/>
      <c r="C881" s="10"/>
      <c r="D881" s="16"/>
      <c r="F881" s="9"/>
      <c r="G881" s="9"/>
      <c r="H881" s="16"/>
      <c r="I881" s="16"/>
      <c r="J881" s="16"/>
      <c r="K881" s="16"/>
      <c r="L881" s="16"/>
      <c r="M881" s="16"/>
      <c r="N881" s="16"/>
      <c r="P881" s="10"/>
      <c r="Q881" s="10"/>
      <c r="R881" s="16"/>
      <c r="S881" s="16"/>
      <c r="T881" s="16"/>
      <c r="U881" s="16"/>
      <c r="V881" s="16"/>
      <c r="W881" s="16"/>
      <c r="X881" s="16"/>
      <c r="Y881" s="10"/>
      <c r="Z881" s="10"/>
    </row>
    <row r="882" spans="1:26" ht="15.75" customHeight="1">
      <c r="A882" s="10"/>
      <c r="B882" s="10"/>
      <c r="C882" s="10"/>
      <c r="D882" s="16"/>
      <c r="F882" s="9"/>
      <c r="G882" s="9"/>
      <c r="H882" s="16"/>
      <c r="I882" s="16"/>
      <c r="J882" s="16"/>
      <c r="K882" s="16"/>
      <c r="L882" s="16"/>
      <c r="M882" s="16"/>
      <c r="N882" s="16"/>
      <c r="P882" s="10"/>
      <c r="Q882" s="10"/>
      <c r="R882" s="16"/>
      <c r="S882" s="16"/>
      <c r="T882" s="16"/>
      <c r="U882" s="16"/>
      <c r="V882" s="16"/>
      <c r="W882" s="16"/>
      <c r="X882" s="16"/>
      <c r="Y882" s="10"/>
      <c r="Z882" s="10"/>
    </row>
    <row r="883" spans="1:26" ht="15.75" customHeight="1">
      <c r="A883" s="10"/>
      <c r="B883" s="10"/>
      <c r="C883" s="10"/>
      <c r="D883" s="16"/>
      <c r="F883" s="9"/>
      <c r="G883" s="9"/>
      <c r="H883" s="16"/>
      <c r="I883" s="16"/>
      <c r="J883" s="16"/>
      <c r="K883" s="16"/>
      <c r="L883" s="16"/>
      <c r="M883" s="16"/>
      <c r="N883" s="16"/>
      <c r="P883" s="10"/>
      <c r="Q883" s="10"/>
      <c r="R883" s="16"/>
      <c r="S883" s="16"/>
      <c r="T883" s="16"/>
      <c r="U883" s="16"/>
      <c r="V883" s="16"/>
      <c r="W883" s="16"/>
      <c r="X883" s="16"/>
      <c r="Y883" s="10"/>
      <c r="Z883" s="10"/>
    </row>
    <row r="884" spans="1:26" ht="15.75" customHeight="1">
      <c r="A884" s="10"/>
      <c r="B884" s="10"/>
      <c r="C884" s="10"/>
      <c r="D884" s="16"/>
      <c r="F884" s="9"/>
      <c r="G884" s="9"/>
      <c r="H884" s="16"/>
      <c r="I884" s="16"/>
      <c r="J884" s="16"/>
      <c r="K884" s="16"/>
      <c r="L884" s="16"/>
      <c r="M884" s="16"/>
      <c r="N884" s="16"/>
      <c r="P884" s="10"/>
      <c r="Q884" s="10"/>
      <c r="R884" s="16"/>
      <c r="S884" s="16"/>
      <c r="T884" s="16"/>
      <c r="U884" s="16"/>
      <c r="V884" s="16"/>
      <c r="W884" s="16"/>
      <c r="X884" s="16"/>
      <c r="Y884" s="10"/>
      <c r="Z884" s="10"/>
    </row>
    <row r="885" spans="1:26" ht="15.75" customHeight="1">
      <c r="A885" s="10"/>
      <c r="B885" s="10"/>
      <c r="C885" s="10"/>
      <c r="D885" s="16"/>
      <c r="F885" s="9"/>
      <c r="G885" s="9"/>
      <c r="H885" s="16"/>
      <c r="I885" s="16"/>
      <c r="J885" s="16"/>
      <c r="K885" s="16"/>
      <c r="L885" s="16"/>
      <c r="M885" s="16"/>
      <c r="N885" s="16"/>
      <c r="P885" s="10"/>
      <c r="Q885" s="10"/>
      <c r="R885" s="16"/>
      <c r="S885" s="16"/>
      <c r="T885" s="16"/>
      <c r="U885" s="16"/>
      <c r="V885" s="16"/>
      <c r="W885" s="16"/>
      <c r="X885" s="16"/>
      <c r="Y885" s="10"/>
      <c r="Z885" s="10"/>
    </row>
    <row r="886" spans="1:26" ht="15.75" customHeight="1">
      <c r="A886" s="10"/>
      <c r="B886" s="10"/>
      <c r="C886" s="10"/>
      <c r="D886" s="16"/>
      <c r="F886" s="9"/>
      <c r="G886" s="9"/>
      <c r="H886" s="16"/>
      <c r="I886" s="16"/>
      <c r="J886" s="16"/>
      <c r="K886" s="16"/>
      <c r="L886" s="16"/>
      <c r="M886" s="16"/>
      <c r="N886" s="16"/>
      <c r="P886" s="10"/>
      <c r="Q886" s="10"/>
      <c r="R886" s="16"/>
      <c r="S886" s="16"/>
      <c r="T886" s="16"/>
      <c r="U886" s="16"/>
      <c r="V886" s="16"/>
      <c r="W886" s="16"/>
      <c r="X886" s="16"/>
      <c r="Y886" s="10"/>
      <c r="Z886" s="10"/>
    </row>
    <row r="887" spans="1:26" ht="15.75" customHeight="1">
      <c r="A887" s="10"/>
      <c r="B887" s="10"/>
      <c r="C887" s="10"/>
      <c r="D887" s="16"/>
      <c r="F887" s="9"/>
      <c r="G887" s="9"/>
      <c r="H887" s="16"/>
      <c r="I887" s="16"/>
      <c r="J887" s="16"/>
      <c r="K887" s="16"/>
      <c r="L887" s="16"/>
      <c r="M887" s="16"/>
      <c r="N887" s="16"/>
      <c r="P887" s="10"/>
      <c r="Q887" s="10"/>
      <c r="R887" s="16"/>
      <c r="S887" s="16"/>
      <c r="T887" s="16"/>
      <c r="U887" s="16"/>
      <c r="V887" s="16"/>
      <c r="W887" s="16"/>
      <c r="X887" s="16"/>
      <c r="Y887" s="10"/>
      <c r="Z887" s="10"/>
    </row>
    <row r="888" spans="1:26" ht="15.75" customHeight="1">
      <c r="A888" s="10"/>
      <c r="B888" s="10"/>
      <c r="C888" s="10"/>
      <c r="D888" s="16"/>
      <c r="F888" s="9"/>
      <c r="G888" s="9"/>
      <c r="H888" s="16"/>
      <c r="I888" s="16"/>
      <c r="J888" s="16"/>
      <c r="K888" s="16"/>
      <c r="L888" s="16"/>
      <c r="M888" s="16"/>
      <c r="N888" s="16"/>
      <c r="P888" s="10"/>
      <c r="Q888" s="10"/>
      <c r="R888" s="16"/>
      <c r="S888" s="16"/>
      <c r="T888" s="16"/>
      <c r="U888" s="16"/>
      <c r="V888" s="16"/>
      <c r="W888" s="16"/>
      <c r="X888" s="16"/>
      <c r="Y888" s="10"/>
      <c r="Z888" s="10"/>
    </row>
    <row r="889" spans="1:26" ht="15.75" customHeight="1">
      <c r="A889" s="10"/>
      <c r="B889" s="10"/>
      <c r="C889" s="10"/>
      <c r="D889" s="16"/>
      <c r="F889" s="9"/>
      <c r="G889" s="9"/>
      <c r="H889" s="16"/>
      <c r="I889" s="16"/>
      <c r="J889" s="16"/>
      <c r="K889" s="16"/>
      <c r="L889" s="16"/>
      <c r="M889" s="16"/>
      <c r="N889" s="16"/>
      <c r="P889" s="10"/>
      <c r="Q889" s="10"/>
      <c r="R889" s="16"/>
      <c r="S889" s="16"/>
      <c r="T889" s="16"/>
      <c r="U889" s="16"/>
      <c r="V889" s="16"/>
      <c r="W889" s="16"/>
      <c r="X889" s="16"/>
      <c r="Y889" s="10"/>
      <c r="Z889" s="10"/>
    </row>
    <row r="890" spans="1:26" ht="15.75" customHeight="1">
      <c r="A890" s="10"/>
      <c r="B890" s="10"/>
      <c r="C890" s="10"/>
      <c r="D890" s="16"/>
      <c r="F890" s="9"/>
      <c r="G890" s="9"/>
      <c r="H890" s="16"/>
      <c r="I890" s="16"/>
      <c r="J890" s="16"/>
      <c r="K890" s="16"/>
      <c r="L890" s="16"/>
      <c r="M890" s="16"/>
      <c r="N890" s="16"/>
      <c r="P890" s="10"/>
      <c r="Q890" s="10"/>
      <c r="R890" s="16"/>
      <c r="S890" s="16"/>
      <c r="T890" s="16"/>
      <c r="U890" s="16"/>
      <c r="V890" s="16"/>
      <c r="W890" s="16"/>
      <c r="X890" s="16"/>
      <c r="Y890" s="10"/>
      <c r="Z890" s="10"/>
    </row>
    <row r="891" spans="1:26" ht="15.75" customHeight="1">
      <c r="A891" s="10"/>
      <c r="B891" s="10"/>
      <c r="C891" s="10"/>
      <c r="D891" s="16"/>
      <c r="F891" s="9"/>
      <c r="G891" s="9"/>
      <c r="H891" s="16"/>
      <c r="I891" s="16"/>
      <c r="J891" s="16"/>
      <c r="K891" s="16"/>
      <c r="L891" s="16"/>
      <c r="M891" s="16"/>
      <c r="N891" s="16"/>
      <c r="P891" s="10"/>
      <c r="Q891" s="10"/>
      <c r="R891" s="16"/>
      <c r="S891" s="16"/>
      <c r="T891" s="16"/>
      <c r="U891" s="16"/>
      <c r="V891" s="16"/>
      <c r="W891" s="16"/>
      <c r="X891" s="16"/>
      <c r="Y891" s="10"/>
      <c r="Z891" s="10"/>
    </row>
    <row r="892" spans="1:26" ht="15.75" customHeight="1">
      <c r="A892" s="10"/>
      <c r="B892" s="10"/>
      <c r="C892" s="10"/>
      <c r="D892" s="16"/>
      <c r="F892" s="9"/>
      <c r="G892" s="9"/>
      <c r="H892" s="16"/>
      <c r="I892" s="16"/>
      <c r="J892" s="16"/>
      <c r="K892" s="16"/>
      <c r="L892" s="16"/>
      <c r="M892" s="16"/>
      <c r="N892" s="16"/>
      <c r="P892" s="10"/>
      <c r="Q892" s="10"/>
      <c r="R892" s="16"/>
      <c r="S892" s="16"/>
      <c r="T892" s="16"/>
      <c r="U892" s="16"/>
      <c r="V892" s="16"/>
      <c r="W892" s="16"/>
      <c r="X892" s="16"/>
      <c r="Y892" s="10"/>
      <c r="Z892" s="10"/>
    </row>
    <row r="893" spans="1:26" ht="15.75" customHeight="1">
      <c r="A893" s="10"/>
      <c r="B893" s="10"/>
      <c r="C893" s="10"/>
      <c r="D893" s="16"/>
      <c r="F893" s="9"/>
      <c r="G893" s="9"/>
      <c r="H893" s="16"/>
      <c r="I893" s="16"/>
      <c r="J893" s="16"/>
      <c r="K893" s="16"/>
      <c r="L893" s="16"/>
      <c r="M893" s="16"/>
      <c r="N893" s="16"/>
      <c r="P893" s="10"/>
      <c r="Q893" s="10"/>
      <c r="R893" s="16"/>
      <c r="S893" s="16"/>
      <c r="T893" s="16"/>
      <c r="U893" s="16"/>
      <c r="V893" s="16"/>
      <c r="W893" s="16"/>
      <c r="X893" s="16"/>
      <c r="Y893" s="10"/>
      <c r="Z893" s="10"/>
    </row>
    <row r="894" spans="1:26" ht="15.75" customHeight="1">
      <c r="A894" s="10"/>
      <c r="B894" s="10"/>
      <c r="C894" s="10"/>
      <c r="D894" s="16"/>
      <c r="F894" s="9"/>
      <c r="G894" s="9"/>
      <c r="H894" s="16"/>
      <c r="I894" s="16"/>
      <c r="J894" s="16"/>
      <c r="K894" s="16"/>
      <c r="L894" s="16"/>
      <c r="M894" s="16"/>
      <c r="N894" s="16"/>
      <c r="P894" s="10"/>
      <c r="Q894" s="10"/>
      <c r="R894" s="16"/>
      <c r="S894" s="16"/>
      <c r="T894" s="16"/>
      <c r="U894" s="16"/>
      <c r="V894" s="16"/>
      <c r="W894" s="16"/>
      <c r="X894" s="16"/>
      <c r="Y894" s="10"/>
      <c r="Z894" s="10"/>
    </row>
    <row r="895" spans="1:26" ht="15.75" customHeight="1">
      <c r="A895" s="10"/>
      <c r="B895" s="10"/>
      <c r="C895" s="10"/>
      <c r="D895" s="16"/>
      <c r="F895" s="9"/>
      <c r="G895" s="9"/>
      <c r="H895" s="16"/>
      <c r="I895" s="16"/>
      <c r="J895" s="16"/>
      <c r="K895" s="16"/>
      <c r="L895" s="16"/>
      <c r="M895" s="16"/>
      <c r="N895" s="16"/>
      <c r="P895" s="10"/>
      <c r="Q895" s="10"/>
      <c r="R895" s="16"/>
      <c r="S895" s="16"/>
      <c r="T895" s="16"/>
      <c r="U895" s="16"/>
      <c r="V895" s="16"/>
      <c r="W895" s="16"/>
      <c r="X895" s="16"/>
      <c r="Y895" s="10"/>
      <c r="Z895" s="10"/>
    </row>
    <row r="896" spans="1:26" ht="15.75" customHeight="1">
      <c r="A896" s="10"/>
      <c r="B896" s="10"/>
      <c r="C896" s="10"/>
      <c r="D896" s="16"/>
      <c r="F896" s="9"/>
      <c r="G896" s="9"/>
      <c r="H896" s="16"/>
      <c r="I896" s="16"/>
      <c r="J896" s="16"/>
      <c r="K896" s="16"/>
      <c r="L896" s="16"/>
      <c r="M896" s="16"/>
      <c r="N896" s="16"/>
      <c r="P896" s="10"/>
      <c r="Q896" s="10"/>
      <c r="R896" s="16"/>
      <c r="S896" s="16"/>
      <c r="T896" s="16"/>
      <c r="U896" s="16"/>
      <c r="V896" s="16"/>
      <c r="W896" s="16"/>
      <c r="X896" s="16"/>
      <c r="Y896" s="10"/>
      <c r="Z896" s="10"/>
    </row>
    <row r="897" spans="1:26" ht="15.75" customHeight="1">
      <c r="A897" s="10"/>
      <c r="B897" s="10"/>
      <c r="C897" s="10"/>
      <c r="D897" s="16"/>
      <c r="F897" s="9"/>
      <c r="G897" s="9"/>
      <c r="H897" s="16"/>
      <c r="I897" s="16"/>
      <c r="J897" s="16"/>
      <c r="K897" s="16"/>
      <c r="L897" s="16"/>
      <c r="M897" s="16"/>
      <c r="N897" s="16"/>
      <c r="P897" s="10"/>
      <c r="Q897" s="10"/>
      <c r="R897" s="16"/>
      <c r="S897" s="16"/>
      <c r="T897" s="16"/>
      <c r="U897" s="16"/>
      <c r="V897" s="16"/>
      <c r="W897" s="16"/>
      <c r="X897" s="16"/>
      <c r="Y897" s="10"/>
      <c r="Z897" s="10"/>
    </row>
    <row r="898" spans="1:26" ht="15.75" customHeight="1">
      <c r="A898" s="10"/>
      <c r="B898" s="10"/>
      <c r="C898" s="10"/>
      <c r="D898" s="16"/>
      <c r="F898" s="9"/>
      <c r="G898" s="9"/>
      <c r="H898" s="16"/>
      <c r="I898" s="16"/>
      <c r="J898" s="16"/>
      <c r="K898" s="16"/>
      <c r="L898" s="16"/>
      <c r="M898" s="16"/>
      <c r="N898" s="16"/>
      <c r="P898" s="10"/>
      <c r="Q898" s="10"/>
      <c r="R898" s="16"/>
      <c r="S898" s="16"/>
      <c r="T898" s="16"/>
      <c r="U898" s="16"/>
      <c r="V898" s="16"/>
      <c r="W898" s="16"/>
      <c r="X898" s="16"/>
      <c r="Y898" s="10"/>
      <c r="Z898" s="10"/>
    </row>
    <row r="899" spans="1:26" ht="15.75" customHeight="1">
      <c r="A899" s="10"/>
      <c r="B899" s="10"/>
      <c r="C899" s="10"/>
      <c r="D899" s="16"/>
      <c r="F899" s="9"/>
      <c r="G899" s="9"/>
      <c r="H899" s="16"/>
      <c r="I899" s="16"/>
      <c r="J899" s="16"/>
      <c r="K899" s="16"/>
      <c r="L899" s="16"/>
      <c r="M899" s="16"/>
      <c r="N899" s="16"/>
      <c r="P899" s="10"/>
      <c r="Q899" s="10"/>
      <c r="R899" s="16"/>
      <c r="S899" s="16"/>
      <c r="T899" s="16"/>
      <c r="U899" s="16"/>
      <c r="V899" s="16"/>
      <c r="W899" s="16"/>
      <c r="X899" s="16"/>
      <c r="Y899" s="10"/>
      <c r="Z899" s="10"/>
    </row>
    <row r="900" spans="1:26" ht="15.75" customHeight="1">
      <c r="A900" s="10"/>
      <c r="B900" s="10"/>
      <c r="C900" s="10"/>
      <c r="D900" s="16"/>
      <c r="F900" s="9"/>
      <c r="G900" s="9"/>
      <c r="H900" s="16"/>
      <c r="I900" s="16"/>
      <c r="J900" s="16"/>
      <c r="K900" s="16"/>
      <c r="L900" s="16"/>
      <c r="M900" s="16"/>
      <c r="N900" s="16"/>
      <c r="P900" s="10"/>
      <c r="Q900" s="10"/>
      <c r="R900" s="16"/>
      <c r="S900" s="16"/>
      <c r="T900" s="16"/>
      <c r="U900" s="16"/>
      <c r="V900" s="16"/>
      <c r="W900" s="16"/>
      <c r="X900" s="16"/>
      <c r="Y900" s="10"/>
      <c r="Z900" s="10"/>
    </row>
    <row r="901" spans="1:26" ht="15.75" customHeight="1">
      <c r="A901" s="10"/>
      <c r="B901" s="10"/>
      <c r="C901" s="10"/>
      <c r="D901" s="16"/>
      <c r="F901" s="9"/>
      <c r="G901" s="9"/>
      <c r="H901" s="16"/>
      <c r="I901" s="16"/>
      <c r="J901" s="16"/>
      <c r="K901" s="16"/>
      <c r="L901" s="16"/>
      <c r="M901" s="16"/>
      <c r="N901" s="16"/>
      <c r="P901" s="10"/>
      <c r="Q901" s="10"/>
      <c r="R901" s="16"/>
      <c r="S901" s="16"/>
      <c r="T901" s="16"/>
      <c r="U901" s="16"/>
      <c r="V901" s="16"/>
      <c r="W901" s="16"/>
      <c r="X901" s="16"/>
      <c r="Y901" s="10"/>
      <c r="Z901" s="10"/>
    </row>
    <row r="902" spans="1:26" ht="15.75" customHeight="1">
      <c r="A902" s="10"/>
      <c r="B902" s="10"/>
      <c r="C902" s="10"/>
      <c r="D902" s="16"/>
      <c r="F902" s="9"/>
      <c r="G902" s="9"/>
      <c r="H902" s="16"/>
      <c r="I902" s="16"/>
      <c r="J902" s="16"/>
      <c r="K902" s="16"/>
      <c r="L902" s="16"/>
      <c r="M902" s="16"/>
      <c r="N902" s="16"/>
      <c r="P902" s="10"/>
      <c r="Q902" s="10"/>
      <c r="R902" s="16"/>
      <c r="S902" s="16"/>
      <c r="T902" s="16"/>
      <c r="U902" s="16"/>
      <c r="V902" s="16"/>
      <c r="W902" s="16"/>
      <c r="X902" s="16"/>
      <c r="Y902" s="10"/>
      <c r="Z902" s="10"/>
    </row>
    <row r="903" spans="1:26" ht="15.75" customHeight="1">
      <c r="A903" s="10"/>
      <c r="B903" s="10"/>
      <c r="C903" s="10"/>
      <c r="D903" s="16"/>
      <c r="F903" s="9"/>
      <c r="G903" s="9"/>
      <c r="H903" s="16"/>
      <c r="I903" s="16"/>
      <c r="J903" s="16"/>
      <c r="K903" s="16"/>
      <c r="L903" s="16"/>
      <c r="M903" s="16"/>
      <c r="N903" s="16"/>
      <c r="P903" s="10"/>
      <c r="Q903" s="10"/>
      <c r="R903" s="16"/>
      <c r="S903" s="16"/>
      <c r="T903" s="16"/>
      <c r="U903" s="16"/>
      <c r="V903" s="16"/>
      <c r="W903" s="16"/>
      <c r="X903" s="16"/>
      <c r="Y903" s="10"/>
      <c r="Z903" s="10"/>
    </row>
    <row r="904" spans="1:26" ht="15.75" customHeight="1">
      <c r="A904" s="10"/>
      <c r="B904" s="10"/>
      <c r="C904" s="10"/>
      <c r="D904" s="16"/>
      <c r="F904" s="9"/>
      <c r="G904" s="9"/>
      <c r="H904" s="16"/>
      <c r="I904" s="16"/>
      <c r="J904" s="16"/>
      <c r="K904" s="16"/>
      <c r="L904" s="16"/>
      <c r="M904" s="16"/>
      <c r="N904" s="16"/>
      <c r="P904" s="10"/>
      <c r="Q904" s="10"/>
      <c r="R904" s="16"/>
      <c r="S904" s="16"/>
      <c r="T904" s="16"/>
      <c r="U904" s="16"/>
      <c r="V904" s="16"/>
      <c r="W904" s="16"/>
      <c r="X904" s="16"/>
      <c r="Y904" s="10"/>
      <c r="Z904" s="10"/>
    </row>
    <row r="905" spans="1:26" ht="15.75" customHeight="1">
      <c r="A905" s="10"/>
      <c r="B905" s="10"/>
      <c r="C905" s="10"/>
      <c r="D905" s="16"/>
      <c r="F905" s="9"/>
      <c r="G905" s="9"/>
      <c r="H905" s="16"/>
      <c r="I905" s="16"/>
      <c r="J905" s="16"/>
      <c r="K905" s="16"/>
      <c r="L905" s="16"/>
      <c r="M905" s="16"/>
      <c r="N905" s="16"/>
      <c r="P905" s="10"/>
      <c r="Q905" s="10"/>
      <c r="R905" s="16"/>
      <c r="S905" s="16"/>
      <c r="T905" s="16"/>
      <c r="U905" s="16"/>
      <c r="V905" s="16"/>
      <c r="W905" s="16"/>
      <c r="X905" s="16"/>
      <c r="Y905" s="10"/>
      <c r="Z905" s="10"/>
    </row>
    <row r="906" spans="1:26" ht="15.75" customHeight="1">
      <c r="A906" s="10"/>
      <c r="B906" s="10"/>
      <c r="C906" s="10"/>
      <c r="D906" s="16"/>
      <c r="F906" s="9"/>
      <c r="G906" s="9"/>
      <c r="H906" s="16"/>
      <c r="I906" s="16"/>
      <c r="J906" s="16"/>
      <c r="K906" s="16"/>
      <c r="L906" s="16"/>
      <c r="M906" s="16"/>
      <c r="N906" s="16"/>
      <c r="P906" s="10"/>
      <c r="Q906" s="10"/>
      <c r="R906" s="16"/>
      <c r="S906" s="16"/>
      <c r="T906" s="16"/>
      <c r="U906" s="16"/>
      <c r="V906" s="16"/>
      <c r="W906" s="16"/>
      <c r="X906" s="16"/>
      <c r="Y906" s="10"/>
      <c r="Z906" s="10"/>
    </row>
    <row r="907" spans="1:26" ht="15.75" customHeight="1">
      <c r="A907" s="10"/>
      <c r="B907" s="10"/>
      <c r="C907" s="10"/>
      <c r="D907" s="16"/>
      <c r="F907" s="9"/>
      <c r="G907" s="9"/>
      <c r="H907" s="16"/>
      <c r="I907" s="16"/>
      <c r="J907" s="16"/>
      <c r="K907" s="16"/>
      <c r="L907" s="16"/>
      <c r="M907" s="16"/>
      <c r="N907" s="16"/>
      <c r="P907" s="10"/>
      <c r="Q907" s="10"/>
      <c r="R907" s="16"/>
      <c r="S907" s="16"/>
      <c r="T907" s="16"/>
      <c r="U907" s="16"/>
      <c r="V907" s="16"/>
      <c r="W907" s="16"/>
      <c r="X907" s="16"/>
      <c r="Y907" s="10"/>
      <c r="Z907" s="10"/>
    </row>
    <row r="908" spans="1:26" ht="15.75" customHeight="1">
      <c r="A908" s="10"/>
      <c r="B908" s="10"/>
      <c r="C908" s="10"/>
      <c r="D908" s="16"/>
      <c r="F908" s="9"/>
      <c r="G908" s="9"/>
      <c r="H908" s="16"/>
      <c r="I908" s="16"/>
      <c r="J908" s="16"/>
      <c r="K908" s="16"/>
      <c r="L908" s="16"/>
      <c r="M908" s="16"/>
      <c r="N908" s="16"/>
      <c r="P908" s="10"/>
      <c r="Q908" s="10"/>
      <c r="R908" s="16"/>
      <c r="S908" s="16"/>
      <c r="T908" s="16"/>
      <c r="U908" s="16"/>
      <c r="V908" s="16"/>
      <c r="W908" s="16"/>
      <c r="X908" s="16"/>
      <c r="Y908" s="10"/>
      <c r="Z908" s="10"/>
    </row>
    <row r="909" spans="1:26" ht="15.75" customHeight="1">
      <c r="A909" s="10"/>
      <c r="B909" s="10"/>
      <c r="C909" s="10"/>
      <c r="D909" s="16"/>
      <c r="F909" s="9"/>
      <c r="G909" s="9"/>
      <c r="H909" s="16"/>
      <c r="I909" s="16"/>
      <c r="J909" s="16"/>
      <c r="K909" s="16"/>
      <c r="L909" s="16"/>
      <c r="M909" s="16"/>
      <c r="N909" s="16"/>
      <c r="P909" s="10"/>
      <c r="Q909" s="10"/>
      <c r="R909" s="16"/>
      <c r="S909" s="16"/>
      <c r="T909" s="16"/>
      <c r="U909" s="16"/>
      <c r="V909" s="16"/>
      <c r="W909" s="16"/>
      <c r="X909" s="16"/>
      <c r="Y909" s="10"/>
      <c r="Z909" s="10"/>
    </row>
    <row r="910" spans="1:26" ht="15.75" customHeight="1">
      <c r="A910" s="10"/>
      <c r="B910" s="10"/>
      <c r="C910" s="10"/>
      <c r="D910" s="16"/>
      <c r="F910" s="9"/>
      <c r="G910" s="9"/>
      <c r="H910" s="16"/>
      <c r="I910" s="16"/>
      <c r="J910" s="16"/>
      <c r="K910" s="16"/>
      <c r="L910" s="16"/>
      <c r="M910" s="16"/>
      <c r="N910" s="16"/>
      <c r="P910" s="10"/>
      <c r="Q910" s="10"/>
      <c r="R910" s="16"/>
      <c r="S910" s="16"/>
      <c r="T910" s="16"/>
      <c r="U910" s="16"/>
      <c r="V910" s="16"/>
      <c r="W910" s="16"/>
      <c r="X910" s="16"/>
      <c r="Y910" s="10"/>
      <c r="Z910" s="10"/>
    </row>
    <row r="911" spans="1:26" ht="15.75" customHeight="1">
      <c r="A911" s="10"/>
      <c r="B911" s="10"/>
      <c r="C911" s="10"/>
      <c r="D911" s="16"/>
      <c r="F911" s="9"/>
      <c r="G911" s="9"/>
      <c r="H911" s="16"/>
      <c r="I911" s="16"/>
      <c r="J911" s="16"/>
      <c r="K911" s="16"/>
      <c r="L911" s="16"/>
      <c r="M911" s="16"/>
      <c r="N911" s="16"/>
      <c r="P911" s="10"/>
      <c r="Q911" s="10"/>
      <c r="R911" s="16"/>
      <c r="S911" s="16"/>
      <c r="T911" s="16"/>
      <c r="U911" s="16"/>
      <c r="V911" s="16"/>
      <c r="W911" s="16"/>
      <c r="X911" s="16"/>
      <c r="Y911" s="10"/>
      <c r="Z911" s="10"/>
    </row>
    <row r="912" spans="1:26" ht="15.75" customHeight="1">
      <c r="A912" s="10"/>
      <c r="B912" s="10"/>
      <c r="C912" s="10"/>
      <c r="D912" s="16"/>
      <c r="F912" s="9"/>
      <c r="G912" s="9"/>
      <c r="H912" s="16"/>
      <c r="I912" s="16"/>
      <c r="J912" s="16"/>
      <c r="K912" s="16"/>
      <c r="L912" s="16"/>
      <c r="M912" s="16"/>
      <c r="N912" s="16"/>
      <c r="P912" s="10"/>
      <c r="Q912" s="10"/>
      <c r="R912" s="16"/>
      <c r="S912" s="16"/>
      <c r="T912" s="16"/>
      <c r="U912" s="16"/>
      <c r="V912" s="16"/>
      <c r="W912" s="16"/>
      <c r="X912" s="16"/>
      <c r="Y912" s="10"/>
      <c r="Z912" s="10"/>
    </row>
    <row r="913" spans="1:26" ht="15.75" customHeight="1">
      <c r="A913" s="10"/>
      <c r="B913" s="10"/>
      <c r="C913" s="10"/>
      <c r="D913" s="16"/>
      <c r="F913" s="9"/>
      <c r="G913" s="9"/>
      <c r="H913" s="16"/>
      <c r="I913" s="16"/>
      <c r="J913" s="16"/>
      <c r="K913" s="16"/>
      <c r="L913" s="16"/>
      <c r="M913" s="16"/>
      <c r="N913" s="16"/>
      <c r="P913" s="10"/>
      <c r="Q913" s="10"/>
      <c r="R913" s="16"/>
      <c r="S913" s="16"/>
      <c r="T913" s="16"/>
      <c r="U913" s="16"/>
      <c r="V913" s="16"/>
      <c r="W913" s="16"/>
      <c r="X913" s="16"/>
      <c r="Y913" s="10"/>
      <c r="Z913" s="10"/>
    </row>
    <row r="914" spans="1:26" ht="15.75" customHeight="1">
      <c r="A914" s="10"/>
      <c r="B914" s="10"/>
      <c r="C914" s="10"/>
      <c r="D914" s="16"/>
      <c r="F914" s="9"/>
      <c r="G914" s="9"/>
      <c r="H914" s="16"/>
      <c r="I914" s="16"/>
      <c r="J914" s="16"/>
      <c r="K914" s="16"/>
      <c r="L914" s="16"/>
      <c r="M914" s="16"/>
      <c r="N914" s="16"/>
      <c r="P914" s="10"/>
      <c r="Q914" s="10"/>
      <c r="R914" s="16"/>
      <c r="S914" s="16"/>
      <c r="T914" s="16"/>
      <c r="U914" s="16"/>
      <c r="V914" s="16"/>
      <c r="W914" s="16"/>
      <c r="X914" s="16"/>
      <c r="Y914" s="10"/>
      <c r="Z914" s="10"/>
    </row>
    <row r="915" spans="1:26" ht="15.75" customHeight="1">
      <c r="A915" s="10"/>
      <c r="B915" s="10"/>
      <c r="C915" s="10"/>
      <c r="D915" s="16"/>
      <c r="F915" s="9"/>
      <c r="G915" s="9"/>
      <c r="H915" s="16"/>
      <c r="I915" s="16"/>
      <c r="J915" s="16"/>
      <c r="K915" s="16"/>
      <c r="L915" s="16"/>
      <c r="M915" s="16"/>
      <c r="N915" s="16"/>
      <c r="P915" s="10"/>
      <c r="Q915" s="10"/>
      <c r="R915" s="16"/>
      <c r="S915" s="16"/>
      <c r="T915" s="16"/>
      <c r="U915" s="16"/>
      <c r="V915" s="16"/>
      <c r="W915" s="16"/>
      <c r="X915" s="16"/>
      <c r="Y915" s="10"/>
      <c r="Z915" s="10"/>
    </row>
    <row r="916" spans="1:26" ht="15.75" customHeight="1">
      <c r="A916" s="10"/>
      <c r="B916" s="10"/>
      <c r="C916" s="10"/>
      <c r="D916" s="16"/>
      <c r="F916" s="9"/>
      <c r="G916" s="9"/>
      <c r="H916" s="16"/>
      <c r="I916" s="16"/>
      <c r="J916" s="16"/>
      <c r="K916" s="16"/>
      <c r="L916" s="16"/>
      <c r="M916" s="16"/>
      <c r="N916" s="16"/>
      <c r="P916" s="10"/>
      <c r="Q916" s="10"/>
      <c r="R916" s="16"/>
      <c r="S916" s="16"/>
      <c r="T916" s="16"/>
      <c r="U916" s="16"/>
      <c r="V916" s="16"/>
      <c r="W916" s="16"/>
      <c r="X916" s="16"/>
      <c r="Y916" s="10"/>
      <c r="Z916" s="10"/>
    </row>
    <row r="917" spans="1:26" ht="15.75" customHeight="1">
      <c r="A917" s="10"/>
      <c r="B917" s="10"/>
      <c r="C917" s="10"/>
      <c r="D917" s="16"/>
      <c r="F917" s="9"/>
      <c r="G917" s="9"/>
      <c r="H917" s="16"/>
      <c r="I917" s="16"/>
      <c r="J917" s="16"/>
      <c r="K917" s="16"/>
      <c r="L917" s="16"/>
      <c r="M917" s="16"/>
      <c r="N917" s="16"/>
      <c r="P917" s="10"/>
      <c r="Q917" s="10"/>
      <c r="R917" s="16"/>
      <c r="S917" s="16"/>
      <c r="T917" s="16"/>
      <c r="U917" s="16"/>
      <c r="V917" s="16"/>
      <c r="W917" s="16"/>
      <c r="X917" s="16"/>
      <c r="Y917" s="10"/>
      <c r="Z917" s="10"/>
    </row>
    <row r="918" spans="1:26" ht="15.75" customHeight="1">
      <c r="A918" s="10"/>
      <c r="B918" s="10"/>
      <c r="C918" s="10"/>
      <c r="D918" s="16"/>
      <c r="F918" s="9"/>
      <c r="G918" s="9"/>
      <c r="H918" s="16"/>
      <c r="I918" s="16"/>
      <c r="J918" s="16"/>
      <c r="K918" s="16"/>
      <c r="L918" s="16"/>
      <c r="M918" s="16"/>
      <c r="N918" s="16"/>
      <c r="P918" s="10"/>
      <c r="Q918" s="10"/>
      <c r="R918" s="16"/>
      <c r="S918" s="16"/>
      <c r="T918" s="16"/>
      <c r="U918" s="16"/>
      <c r="V918" s="16"/>
      <c r="W918" s="16"/>
      <c r="X918" s="16"/>
      <c r="Y918" s="10"/>
      <c r="Z918" s="10"/>
    </row>
    <row r="919" spans="1:26" ht="15.75" customHeight="1">
      <c r="A919" s="10"/>
      <c r="B919" s="10"/>
      <c r="C919" s="10"/>
      <c r="D919" s="16"/>
      <c r="F919" s="9"/>
      <c r="G919" s="9"/>
      <c r="H919" s="16"/>
      <c r="I919" s="16"/>
      <c r="J919" s="16"/>
      <c r="K919" s="16"/>
      <c r="L919" s="16"/>
      <c r="M919" s="16"/>
      <c r="N919" s="16"/>
      <c r="P919" s="10"/>
      <c r="Q919" s="10"/>
      <c r="R919" s="16"/>
      <c r="S919" s="16"/>
      <c r="T919" s="16"/>
      <c r="U919" s="16"/>
      <c r="V919" s="16"/>
      <c r="W919" s="16"/>
      <c r="X919" s="16"/>
      <c r="Y919" s="10"/>
      <c r="Z919" s="10"/>
    </row>
    <row r="920" spans="1:26" ht="15.75" customHeight="1">
      <c r="A920" s="10"/>
      <c r="B920" s="10"/>
      <c r="C920" s="10"/>
      <c r="D920" s="16"/>
      <c r="F920" s="9"/>
      <c r="G920" s="9"/>
      <c r="H920" s="16"/>
      <c r="I920" s="16"/>
      <c r="J920" s="16"/>
      <c r="K920" s="16"/>
      <c r="L920" s="16"/>
      <c r="M920" s="16"/>
      <c r="N920" s="16"/>
      <c r="P920" s="10"/>
      <c r="Q920" s="10"/>
      <c r="R920" s="16"/>
      <c r="S920" s="16"/>
      <c r="T920" s="16"/>
      <c r="U920" s="16"/>
      <c r="V920" s="16"/>
      <c r="W920" s="16"/>
      <c r="X920" s="16"/>
      <c r="Y920" s="10"/>
      <c r="Z920" s="10"/>
    </row>
    <row r="921" spans="1:26" ht="15.75" customHeight="1">
      <c r="A921" s="10"/>
      <c r="B921" s="10"/>
      <c r="C921" s="10"/>
      <c r="D921" s="16"/>
      <c r="F921" s="9"/>
      <c r="G921" s="9"/>
      <c r="H921" s="16"/>
      <c r="I921" s="16"/>
      <c r="J921" s="16"/>
      <c r="K921" s="16"/>
      <c r="L921" s="16"/>
      <c r="M921" s="16"/>
      <c r="N921" s="16"/>
      <c r="P921" s="10"/>
      <c r="Q921" s="10"/>
      <c r="R921" s="16"/>
      <c r="S921" s="16"/>
      <c r="T921" s="16"/>
      <c r="U921" s="16"/>
      <c r="V921" s="16"/>
      <c r="W921" s="16"/>
      <c r="X921" s="16"/>
      <c r="Y921" s="10"/>
      <c r="Z921" s="10"/>
    </row>
    <row r="922" spans="1:26" ht="15.75" customHeight="1">
      <c r="A922" s="10"/>
      <c r="B922" s="10"/>
      <c r="C922" s="10"/>
      <c r="D922" s="16"/>
      <c r="F922" s="9"/>
      <c r="G922" s="9"/>
      <c r="H922" s="16"/>
      <c r="I922" s="16"/>
      <c r="J922" s="16"/>
      <c r="K922" s="16"/>
      <c r="L922" s="16"/>
      <c r="M922" s="16"/>
      <c r="N922" s="16"/>
      <c r="P922" s="10"/>
      <c r="Q922" s="10"/>
      <c r="R922" s="16"/>
      <c r="S922" s="16"/>
      <c r="T922" s="16"/>
      <c r="U922" s="16"/>
      <c r="V922" s="16"/>
      <c r="W922" s="16"/>
      <c r="X922" s="16"/>
      <c r="Y922" s="10"/>
      <c r="Z922" s="10"/>
    </row>
    <row r="923" spans="1:26" ht="15.75" customHeight="1">
      <c r="A923" s="10"/>
      <c r="B923" s="10"/>
      <c r="C923" s="10"/>
      <c r="D923" s="16"/>
      <c r="F923" s="9"/>
      <c r="G923" s="9"/>
      <c r="H923" s="16"/>
      <c r="I923" s="16"/>
      <c r="J923" s="16"/>
      <c r="K923" s="16"/>
      <c r="L923" s="16"/>
      <c r="M923" s="16"/>
      <c r="N923" s="16"/>
      <c r="P923" s="10"/>
      <c r="Q923" s="10"/>
      <c r="R923" s="16"/>
      <c r="S923" s="16"/>
      <c r="T923" s="16"/>
      <c r="U923" s="16"/>
      <c r="V923" s="16"/>
      <c r="W923" s="16"/>
      <c r="X923" s="16"/>
      <c r="Y923" s="10"/>
      <c r="Z923" s="10"/>
    </row>
    <row r="924" spans="1:26" ht="15.75" customHeight="1">
      <c r="A924" s="10"/>
      <c r="B924" s="10"/>
      <c r="C924" s="10"/>
      <c r="D924" s="16"/>
      <c r="F924" s="9"/>
      <c r="G924" s="9"/>
      <c r="H924" s="16"/>
      <c r="I924" s="16"/>
      <c r="J924" s="16"/>
      <c r="K924" s="16"/>
      <c r="L924" s="16"/>
      <c r="M924" s="16"/>
      <c r="N924" s="16"/>
      <c r="P924" s="10"/>
      <c r="Q924" s="10"/>
      <c r="R924" s="16"/>
      <c r="S924" s="16"/>
      <c r="T924" s="16"/>
      <c r="U924" s="16"/>
      <c r="V924" s="16"/>
      <c r="W924" s="16"/>
      <c r="X924" s="16"/>
      <c r="Y924" s="10"/>
      <c r="Z924" s="10"/>
    </row>
    <row r="925" spans="1:26" ht="15.75" customHeight="1">
      <c r="A925" s="10"/>
      <c r="B925" s="10"/>
      <c r="C925" s="10"/>
      <c r="D925" s="16"/>
      <c r="F925" s="9"/>
      <c r="G925" s="9"/>
      <c r="H925" s="16"/>
      <c r="I925" s="16"/>
      <c r="J925" s="16"/>
      <c r="K925" s="16"/>
      <c r="L925" s="16"/>
      <c r="M925" s="16"/>
      <c r="N925" s="16"/>
      <c r="P925" s="10"/>
      <c r="Q925" s="10"/>
      <c r="R925" s="16"/>
      <c r="S925" s="16"/>
      <c r="T925" s="16"/>
      <c r="U925" s="16"/>
      <c r="V925" s="16"/>
      <c r="W925" s="16"/>
      <c r="X925" s="16"/>
      <c r="Y925" s="10"/>
      <c r="Z925" s="10"/>
    </row>
    <row r="926" spans="1:26" ht="15.75" customHeight="1">
      <c r="A926" s="10"/>
      <c r="B926" s="10"/>
      <c r="C926" s="10"/>
      <c r="D926" s="16"/>
      <c r="F926" s="9"/>
      <c r="G926" s="9"/>
      <c r="H926" s="16"/>
      <c r="I926" s="16"/>
      <c r="J926" s="16"/>
      <c r="K926" s="16"/>
      <c r="L926" s="16"/>
      <c r="M926" s="16"/>
      <c r="N926" s="16"/>
      <c r="P926" s="10"/>
      <c r="Q926" s="10"/>
      <c r="R926" s="16"/>
      <c r="S926" s="16"/>
      <c r="T926" s="16"/>
      <c r="U926" s="16"/>
      <c r="V926" s="16"/>
      <c r="W926" s="16"/>
      <c r="X926" s="16"/>
      <c r="Y926" s="10"/>
      <c r="Z926" s="10"/>
    </row>
    <row r="927" spans="1:26" ht="15.75" customHeight="1">
      <c r="A927" s="10"/>
      <c r="B927" s="10"/>
      <c r="C927" s="10"/>
      <c r="D927" s="16"/>
      <c r="F927" s="9"/>
      <c r="G927" s="9"/>
      <c r="H927" s="16"/>
      <c r="I927" s="16"/>
      <c r="J927" s="16"/>
      <c r="K927" s="16"/>
      <c r="L927" s="16"/>
      <c r="M927" s="16"/>
      <c r="N927" s="16"/>
      <c r="P927" s="10"/>
      <c r="Q927" s="10"/>
      <c r="R927" s="16"/>
      <c r="S927" s="16"/>
      <c r="T927" s="16"/>
      <c r="U927" s="16"/>
      <c r="V927" s="16"/>
      <c r="W927" s="16"/>
      <c r="X927" s="16"/>
      <c r="Y927" s="10"/>
      <c r="Z927" s="10"/>
    </row>
    <row r="928" spans="1:26" ht="15.75" customHeight="1">
      <c r="A928" s="10"/>
      <c r="B928" s="10"/>
      <c r="C928" s="10"/>
      <c r="D928" s="16"/>
      <c r="F928" s="9"/>
      <c r="G928" s="9"/>
      <c r="H928" s="16"/>
      <c r="I928" s="16"/>
      <c r="J928" s="16"/>
      <c r="K928" s="16"/>
      <c r="L928" s="16"/>
      <c r="M928" s="16"/>
      <c r="N928" s="16"/>
      <c r="P928" s="10"/>
      <c r="Q928" s="10"/>
      <c r="R928" s="16"/>
      <c r="S928" s="16"/>
      <c r="T928" s="16"/>
      <c r="U928" s="16"/>
      <c r="V928" s="16"/>
      <c r="W928" s="16"/>
      <c r="X928" s="16"/>
      <c r="Y928" s="10"/>
      <c r="Z928" s="10"/>
    </row>
    <row r="929" spans="1:26" ht="15.75" customHeight="1">
      <c r="A929" s="10"/>
      <c r="B929" s="10"/>
      <c r="C929" s="10"/>
      <c r="D929" s="16"/>
      <c r="F929" s="9"/>
      <c r="G929" s="9"/>
      <c r="H929" s="16"/>
      <c r="I929" s="16"/>
      <c r="J929" s="16"/>
      <c r="K929" s="16"/>
      <c r="L929" s="16"/>
      <c r="M929" s="16"/>
      <c r="N929" s="16"/>
      <c r="P929" s="10"/>
      <c r="Q929" s="10"/>
      <c r="R929" s="16"/>
      <c r="S929" s="16"/>
      <c r="T929" s="16"/>
      <c r="U929" s="16"/>
      <c r="V929" s="16"/>
      <c r="W929" s="16"/>
      <c r="X929" s="16"/>
      <c r="Y929" s="10"/>
      <c r="Z929" s="10"/>
    </row>
    <row r="930" spans="1:26" ht="15.75" customHeight="1">
      <c r="A930" s="10"/>
      <c r="B930" s="10"/>
      <c r="C930" s="10"/>
      <c r="D930" s="16"/>
      <c r="F930" s="9"/>
      <c r="G930" s="9"/>
      <c r="H930" s="16"/>
      <c r="I930" s="16"/>
      <c r="J930" s="16"/>
      <c r="K930" s="16"/>
      <c r="L930" s="16"/>
      <c r="M930" s="16"/>
      <c r="N930" s="16"/>
      <c r="P930" s="10"/>
      <c r="Q930" s="10"/>
      <c r="R930" s="16"/>
      <c r="S930" s="16"/>
      <c r="T930" s="16"/>
      <c r="U930" s="16"/>
      <c r="V930" s="16"/>
      <c r="W930" s="16"/>
      <c r="X930" s="16"/>
      <c r="Y930" s="10"/>
      <c r="Z930" s="10"/>
    </row>
    <row r="931" spans="1:26" ht="15.75" customHeight="1">
      <c r="A931" s="10"/>
      <c r="B931" s="10"/>
      <c r="C931" s="10"/>
      <c r="D931" s="16"/>
      <c r="F931" s="9"/>
      <c r="G931" s="9"/>
      <c r="H931" s="16"/>
      <c r="I931" s="16"/>
      <c r="J931" s="16"/>
      <c r="K931" s="16"/>
      <c r="L931" s="16"/>
      <c r="M931" s="16"/>
      <c r="N931" s="16"/>
      <c r="P931" s="10"/>
      <c r="Q931" s="10"/>
      <c r="R931" s="16"/>
      <c r="S931" s="16"/>
      <c r="T931" s="16"/>
      <c r="U931" s="16"/>
      <c r="V931" s="16"/>
      <c r="W931" s="16"/>
      <c r="X931" s="16"/>
      <c r="Y931" s="10"/>
      <c r="Z931" s="10"/>
    </row>
    <row r="932" spans="1:26" ht="15.75" customHeight="1">
      <c r="A932" s="10"/>
      <c r="B932" s="10"/>
      <c r="C932" s="10"/>
      <c r="D932" s="16"/>
      <c r="F932" s="9"/>
      <c r="G932" s="9"/>
      <c r="H932" s="16"/>
      <c r="I932" s="16"/>
      <c r="J932" s="16"/>
      <c r="K932" s="16"/>
      <c r="L932" s="16"/>
      <c r="M932" s="16"/>
      <c r="N932" s="16"/>
      <c r="P932" s="10"/>
      <c r="Q932" s="10"/>
      <c r="R932" s="16"/>
      <c r="S932" s="16"/>
      <c r="T932" s="16"/>
      <c r="U932" s="16"/>
      <c r="V932" s="16"/>
      <c r="W932" s="16"/>
      <c r="X932" s="16"/>
      <c r="Y932" s="10"/>
      <c r="Z932" s="10"/>
    </row>
    <row r="933" spans="1:26" ht="15.75" customHeight="1">
      <c r="A933" s="10"/>
      <c r="B933" s="10"/>
      <c r="C933" s="10"/>
      <c r="D933" s="16"/>
      <c r="F933" s="9"/>
      <c r="G933" s="9"/>
      <c r="H933" s="16"/>
      <c r="I933" s="16"/>
      <c r="J933" s="16"/>
      <c r="K933" s="16"/>
      <c r="L933" s="16"/>
      <c r="M933" s="16"/>
      <c r="N933" s="16"/>
      <c r="P933" s="10"/>
      <c r="Q933" s="10"/>
      <c r="R933" s="16"/>
      <c r="S933" s="16"/>
      <c r="T933" s="16"/>
      <c r="U933" s="16"/>
      <c r="V933" s="16"/>
      <c r="W933" s="16"/>
      <c r="X933" s="16"/>
      <c r="Y933" s="10"/>
      <c r="Z933" s="10"/>
    </row>
    <row r="934" spans="1:26" ht="15.75" customHeight="1">
      <c r="A934" s="10"/>
      <c r="B934" s="10"/>
      <c r="C934" s="10"/>
      <c r="D934" s="16"/>
      <c r="F934" s="9"/>
      <c r="G934" s="9"/>
      <c r="H934" s="16"/>
      <c r="I934" s="16"/>
      <c r="J934" s="16"/>
      <c r="K934" s="16"/>
      <c r="L934" s="16"/>
      <c r="M934" s="16"/>
      <c r="N934" s="16"/>
      <c r="P934" s="10"/>
      <c r="Q934" s="10"/>
      <c r="R934" s="16"/>
      <c r="S934" s="16"/>
      <c r="T934" s="16"/>
      <c r="U934" s="16"/>
      <c r="V934" s="16"/>
      <c r="W934" s="16"/>
      <c r="X934" s="16"/>
      <c r="Y934" s="10"/>
      <c r="Z934" s="10"/>
    </row>
    <row r="935" spans="1:26" ht="15.75" customHeight="1">
      <c r="A935" s="10"/>
      <c r="B935" s="10"/>
      <c r="C935" s="10"/>
      <c r="D935" s="16"/>
      <c r="F935" s="9"/>
      <c r="G935" s="9"/>
      <c r="H935" s="16"/>
      <c r="I935" s="16"/>
      <c r="J935" s="16"/>
      <c r="K935" s="16"/>
      <c r="L935" s="16"/>
      <c r="M935" s="16"/>
      <c r="N935" s="16"/>
      <c r="P935" s="10"/>
      <c r="Q935" s="10"/>
      <c r="R935" s="16"/>
      <c r="S935" s="16"/>
      <c r="T935" s="16"/>
      <c r="U935" s="16"/>
      <c r="V935" s="16"/>
      <c r="W935" s="16"/>
      <c r="X935" s="16"/>
      <c r="Y935" s="10"/>
      <c r="Z935" s="10"/>
    </row>
    <row r="936" spans="1:26" ht="15.75" customHeight="1">
      <c r="A936" s="10"/>
      <c r="B936" s="10"/>
      <c r="C936" s="10"/>
      <c r="D936" s="16"/>
      <c r="F936" s="9"/>
      <c r="G936" s="9"/>
      <c r="H936" s="16"/>
      <c r="I936" s="16"/>
      <c r="J936" s="16"/>
      <c r="K936" s="16"/>
      <c r="L936" s="16"/>
      <c r="M936" s="16"/>
      <c r="N936" s="16"/>
      <c r="P936" s="10"/>
      <c r="Q936" s="10"/>
      <c r="R936" s="16"/>
      <c r="S936" s="16"/>
      <c r="T936" s="16"/>
      <c r="U936" s="16"/>
      <c r="V936" s="16"/>
      <c r="W936" s="16"/>
      <c r="X936" s="16"/>
      <c r="Y936" s="10"/>
      <c r="Z936" s="10"/>
    </row>
    <row r="937" spans="1:26" ht="15.75" customHeight="1">
      <c r="A937" s="10"/>
      <c r="B937" s="10"/>
      <c r="C937" s="10"/>
      <c r="D937" s="16"/>
      <c r="F937" s="9"/>
      <c r="G937" s="9"/>
      <c r="H937" s="16"/>
      <c r="I937" s="16"/>
      <c r="J937" s="16"/>
      <c r="K937" s="16"/>
      <c r="L937" s="16"/>
      <c r="M937" s="16"/>
      <c r="N937" s="16"/>
      <c r="P937" s="10"/>
      <c r="Q937" s="10"/>
      <c r="R937" s="16"/>
      <c r="S937" s="16"/>
      <c r="T937" s="16"/>
      <c r="U937" s="16"/>
      <c r="V937" s="16"/>
      <c r="W937" s="16"/>
      <c r="X937" s="16"/>
      <c r="Y937" s="10"/>
      <c r="Z937" s="10"/>
    </row>
    <row r="938" spans="1:26" ht="15.75" customHeight="1">
      <c r="A938" s="10"/>
      <c r="B938" s="10"/>
      <c r="C938" s="10"/>
      <c r="D938" s="16"/>
      <c r="F938" s="9"/>
      <c r="G938" s="9"/>
      <c r="H938" s="16"/>
      <c r="I938" s="16"/>
      <c r="J938" s="16"/>
      <c r="K938" s="16"/>
      <c r="L938" s="16"/>
      <c r="M938" s="16"/>
      <c r="N938" s="16"/>
      <c r="P938" s="10"/>
      <c r="Q938" s="10"/>
      <c r="R938" s="16"/>
      <c r="S938" s="16"/>
      <c r="T938" s="16"/>
      <c r="U938" s="16"/>
      <c r="V938" s="16"/>
      <c r="W938" s="16"/>
      <c r="X938" s="16"/>
      <c r="Y938" s="10"/>
      <c r="Z938" s="10"/>
    </row>
    <row r="939" spans="1:26" ht="15.75" customHeight="1">
      <c r="A939" s="10"/>
      <c r="B939" s="10"/>
      <c r="C939" s="10"/>
      <c r="D939" s="16"/>
      <c r="F939" s="9"/>
      <c r="G939" s="9"/>
      <c r="H939" s="16"/>
      <c r="I939" s="16"/>
      <c r="J939" s="16"/>
      <c r="K939" s="16"/>
      <c r="L939" s="16"/>
      <c r="M939" s="16"/>
      <c r="N939" s="16"/>
      <c r="P939" s="10"/>
      <c r="Q939" s="10"/>
      <c r="R939" s="16"/>
      <c r="S939" s="16"/>
      <c r="T939" s="16"/>
      <c r="U939" s="16"/>
      <c r="V939" s="16"/>
      <c r="W939" s="16"/>
      <c r="X939" s="16"/>
      <c r="Y939" s="10"/>
      <c r="Z939" s="10"/>
    </row>
    <row r="940" spans="1:26" ht="15.75" customHeight="1">
      <c r="A940" s="10"/>
      <c r="B940" s="10"/>
      <c r="C940" s="10"/>
      <c r="D940" s="16"/>
      <c r="F940" s="9"/>
      <c r="G940" s="9"/>
      <c r="H940" s="16"/>
      <c r="I940" s="16"/>
      <c r="J940" s="16"/>
      <c r="K940" s="16"/>
      <c r="L940" s="16"/>
      <c r="M940" s="16"/>
      <c r="N940" s="16"/>
      <c r="P940" s="10"/>
      <c r="Q940" s="10"/>
      <c r="R940" s="16"/>
      <c r="S940" s="16"/>
      <c r="T940" s="16"/>
      <c r="U940" s="16"/>
      <c r="V940" s="16"/>
      <c r="W940" s="16"/>
      <c r="X940" s="16"/>
      <c r="Y940" s="10"/>
      <c r="Z940" s="10"/>
    </row>
    <row r="941" spans="1:26" ht="15.75" customHeight="1">
      <c r="A941" s="10"/>
      <c r="B941" s="10"/>
      <c r="C941" s="10"/>
      <c r="D941" s="16"/>
      <c r="F941" s="9"/>
      <c r="G941" s="9"/>
      <c r="H941" s="16"/>
      <c r="I941" s="16"/>
      <c r="J941" s="16"/>
      <c r="K941" s="16"/>
      <c r="L941" s="16"/>
      <c r="M941" s="16"/>
      <c r="N941" s="16"/>
      <c r="P941" s="10"/>
      <c r="Q941" s="10"/>
      <c r="R941" s="16"/>
      <c r="S941" s="16"/>
      <c r="T941" s="16"/>
      <c r="U941" s="16"/>
      <c r="V941" s="16"/>
      <c r="W941" s="16"/>
      <c r="X941" s="16"/>
      <c r="Y941" s="10"/>
      <c r="Z941" s="10"/>
    </row>
    <row r="942" spans="1:26" ht="15.75" customHeight="1">
      <c r="A942" s="10"/>
      <c r="B942" s="10"/>
      <c r="C942" s="10"/>
      <c r="D942" s="16"/>
      <c r="F942" s="9"/>
      <c r="G942" s="9"/>
      <c r="H942" s="16"/>
      <c r="I942" s="16"/>
      <c r="J942" s="16"/>
      <c r="K942" s="16"/>
      <c r="L942" s="16"/>
      <c r="M942" s="16"/>
      <c r="N942" s="16"/>
      <c r="P942" s="10"/>
      <c r="Q942" s="10"/>
      <c r="R942" s="16"/>
      <c r="S942" s="16"/>
      <c r="T942" s="16"/>
      <c r="U942" s="16"/>
      <c r="V942" s="16"/>
      <c r="W942" s="16"/>
      <c r="X942" s="16"/>
      <c r="Y942" s="10"/>
      <c r="Z942" s="10"/>
    </row>
    <row r="943" spans="1:26" ht="15.75" customHeight="1">
      <c r="A943" s="10"/>
      <c r="B943" s="10"/>
      <c r="C943" s="10"/>
      <c r="D943" s="16"/>
      <c r="F943" s="9"/>
      <c r="G943" s="9"/>
      <c r="H943" s="16"/>
      <c r="I943" s="16"/>
      <c r="J943" s="16"/>
      <c r="K943" s="16"/>
      <c r="L943" s="16"/>
      <c r="M943" s="16"/>
      <c r="N943" s="16"/>
      <c r="P943" s="10"/>
      <c r="Q943" s="10"/>
      <c r="R943" s="16"/>
      <c r="S943" s="16"/>
      <c r="T943" s="16"/>
      <c r="U943" s="16"/>
      <c r="V943" s="16"/>
      <c r="W943" s="16"/>
      <c r="X943" s="16"/>
      <c r="Y943" s="10"/>
      <c r="Z943" s="10"/>
    </row>
    <row r="944" spans="1:26" ht="15.75" customHeight="1">
      <c r="A944" s="10"/>
      <c r="B944" s="10"/>
      <c r="C944" s="10"/>
      <c r="D944" s="16"/>
      <c r="F944" s="9"/>
      <c r="G944" s="9"/>
      <c r="H944" s="16"/>
      <c r="I944" s="16"/>
      <c r="J944" s="16"/>
      <c r="K944" s="16"/>
      <c r="L944" s="16"/>
      <c r="M944" s="16"/>
      <c r="N944" s="16"/>
      <c r="P944" s="10"/>
      <c r="Q944" s="10"/>
      <c r="R944" s="16"/>
      <c r="S944" s="16"/>
      <c r="T944" s="16"/>
      <c r="U944" s="16"/>
      <c r="V944" s="16"/>
      <c r="W944" s="16"/>
      <c r="X944" s="16"/>
      <c r="Y944" s="10"/>
      <c r="Z944" s="10"/>
    </row>
    <row r="945" spans="1:26" ht="15.75" customHeight="1">
      <c r="A945" s="10"/>
      <c r="B945" s="10"/>
      <c r="C945" s="10"/>
      <c r="D945" s="16"/>
      <c r="F945" s="9"/>
      <c r="G945" s="9"/>
      <c r="H945" s="16"/>
      <c r="I945" s="16"/>
      <c r="J945" s="16"/>
      <c r="K945" s="16"/>
      <c r="L945" s="16"/>
      <c r="M945" s="16"/>
      <c r="N945" s="16"/>
      <c r="P945" s="10"/>
      <c r="Q945" s="10"/>
      <c r="R945" s="16"/>
      <c r="S945" s="16"/>
      <c r="T945" s="16"/>
      <c r="U945" s="16"/>
      <c r="V945" s="16"/>
      <c r="W945" s="16"/>
      <c r="X945" s="16"/>
      <c r="Y945" s="10"/>
      <c r="Z945" s="10"/>
    </row>
    <row r="946" spans="1:26" ht="15.75" customHeight="1">
      <c r="A946" s="10"/>
      <c r="B946" s="10"/>
      <c r="C946" s="10"/>
      <c r="D946" s="16"/>
      <c r="F946" s="9"/>
      <c r="G946" s="9"/>
      <c r="H946" s="16"/>
      <c r="I946" s="16"/>
      <c r="J946" s="16"/>
      <c r="K946" s="16"/>
      <c r="L946" s="16"/>
      <c r="M946" s="16"/>
      <c r="N946" s="16"/>
      <c r="P946" s="10"/>
      <c r="Q946" s="10"/>
      <c r="R946" s="16"/>
      <c r="S946" s="16"/>
      <c r="T946" s="16"/>
      <c r="U946" s="16"/>
      <c r="V946" s="16"/>
      <c r="W946" s="16"/>
      <c r="X946" s="16"/>
      <c r="Y946" s="10"/>
      <c r="Z946" s="10"/>
    </row>
    <row r="947" spans="1:26" ht="15.75" customHeight="1">
      <c r="A947" s="10"/>
      <c r="B947" s="10"/>
      <c r="C947" s="10"/>
      <c r="D947" s="16"/>
      <c r="F947" s="9"/>
      <c r="G947" s="9"/>
      <c r="H947" s="16"/>
      <c r="I947" s="16"/>
      <c r="J947" s="16"/>
      <c r="K947" s="16"/>
      <c r="L947" s="16"/>
      <c r="M947" s="16"/>
      <c r="N947" s="16"/>
      <c r="P947" s="10"/>
      <c r="Q947" s="10"/>
      <c r="R947" s="16"/>
      <c r="S947" s="16"/>
      <c r="T947" s="16"/>
      <c r="U947" s="16"/>
      <c r="V947" s="16"/>
      <c r="W947" s="16"/>
      <c r="X947" s="16"/>
      <c r="Y947" s="10"/>
      <c r="Z947" s="10"/>
    </row>
    <row r="948" spans="1:26" ht="15.75" customHeight="1">
      <c r="A948" s="10"/>
      <c r="B948" s="10"/>
      <c r="C948" s="10"/>
      <c r="D948" s="16"/>
      <c r="F948" s="9"/>
      <c r="G948" s="9"/>
      <c r="H948" s="16"/>
      <c r="I948" s="16"/>
      <c r="J948" s="16"/>
      <c r="K948" s="16"/>
      <c r="L948" s="16"/>
      <c r="M948" s="16"/>
      <c r="N948" s="16"/>
      <c r="P948" s="10"/>
      <c r="Q948" s="10"/>
      <c r="R948" s="16"/>
      <c r="S948" s="16"/>
      <c r="T948" s="16"/>
      <c r="U948" s="16"/>
      <c r="V948" s="16"/>
      <c r="W948" s="16"/>
      <c r="X948" s="16"/>
      <c r="Y948" s="10"/>
      <c r="Z948" s="10"/>
    </row>
    <row r="949" spans="1:26" ht="15.75" customHeight="1">
      <c r="A949" s="10"/>
      <c r="B949" s="10"/>
      <c r="C949" s="10"/>
      <c r="D949" s="16"/>
      <c r="F949" s="9"/>
      <c r="G949" s="9"/>
      <c r="H949" s="16"/>
      <c r="I949" s="16"/>
      <c r="J949" s="16"/>
      <c r="K949" s="16"/>
      <c r="L949" s="16"/>
      <c r="M949" s="16"/>
      <c r="N949" s="16"/>
      <c r="P949" s="10"/>
      <c r="Q949" s="10"/>
      <c r="R949" s="16"/>
      <c r="S949" s="16"/>
      <c r="T949" s="16"/>
      <c r="U949" s="16"/>
      <c r="V949" s="16"/>
      <c r="W949" s="16"/>
      <c r="X949" s="16"/>
      <c r="Y949" s="10"/>
      <c r="Z949" s="10"/>
    </row>
    <row r="950" spans="1:26" ht="15.75" customHeight="1">
      <c r="A950" s="10"/>
      <c r="B950" s="10"/>
      <c r="C950" s="10"/>
      <c r="D950" s="16"/>
      <c r="F950" s="9"/>
      <c r="G950" s="9"/>
      <c r="H950" s="16"/>
      <c r="I950" s="16"/>
      <c r="J950" s="16"/>
      <c r="K950" s="16"/>
      <c r="L950" s="16"/>
      <c r="M950" s="16"/>
      <c r="N950" s="16"/>
      <c r="P950" s="10"/>
      <c r="Q950" s="10"/>
      <c r="R950" s="16"/>
      <c r="S950" s="16"/>
      <c r="T950" s="16"/>
      <c r="U950" s="16"/>
      <c r="V950" s="16"/>
      <c r="W950" s="16"/>
      <c r="X950" s="16"/>
      <c r="Y950" s="10"/>
      <c r="Z950" s="10"/>
    </row>
    <row r="951" spans="1:26" ht="15.75" customHeight="1">
      <c r="A951" s="10"/>
      <c r="B951" s="10"/>
      <c r="C951" s="10"/>
      <c r="D951" s="16"/>
      <c r="F951" s="9"/>
      <c r="G951" s="9"/>
      <c r="H951" s="16"/>
      <c r="I951" s="16"/>
      <c r="J951" s="16"/>
      <c r="K951" s="16"/>
      <c r="L951" s="16"/>
      <c r="M951" s="16"/>
      <c r="N951" s="16"/>
      <c r="P951" s="10"/>
      <c r="Q951" s="10"/>
      <c r="R951" s="16"/>
      <c r="S951" s="16"/>
      <c r="T951" s="16"/>
      <c r="U951" s="16"/>
      <c r="V951" s="16"/>
      <c r="W951" s="16"/>
      <c r="X951" s="16"/>
      <c r="Y951" s="10"/>
      <c r="Z951" s="10"/>
    </row>
    <row r="952" spans="1:26" ht="15.75" customHeight="1">
      <c r="A952" s="10"/>
      <c r="B952" s="10"/>
      <c r="C952" s="10"/>
      <c r="D952" s="16"/>
      <c r="F952" s="9"/>
      <c r="G952" s="9"/>
      <c r="H952" s="16"/>
      <c r="I952" s="16"/>
      <c r="J952" s="16"/>
      <c r="K952" s="16"/>
      <c r="L952" s="16"/>
      <c r="M952" s="16"/>
      <c r="N952" s="16"/>
      <c r="P952" s="10"/>
      <c r="Q952" s="10"/>
      <c r="R952" s="16"/>
      <c r="S952" s="16"/>
      <c r="T952" s="16"/>
      <c r="U952" s="16"/>
      <c r="V952" s="16"/>
      <c r="W952" s="16"/>
      <c r="X952" s="16"/>
      <c r="Y952" s="10"/>
      <c r="Z952" s="10"/>
    </row>
    <row r="953" spans="1:26" ht="15.75" customHeight="1">
      <c r="A953" s="10"/>
      <c r="B953" s="10"/>
      <c r="C953" s="10"/>
      <c r="D953" s="16"/>
      <c r="F953" s="9"/>
      <c r="G953" s="9"/>
      <c r="H953" s="16"/>
      <c r="I953" s="16"/>
      <c r="J953" s="16"/>
      <c r="K953" s="16"/>
      <c r="L953" s="16"/>
      <c r="M953" s="16"/>
      <c r="N953" s="16"/>
      <c r="P953" s="10"/>
      <c r="Q953" s="10"/>
      <c r="R953" s="16"/>
      <c r="S953" s="16"/>
      <c r="T953" s="16"/>
      <c r="U953" s="16"/>
      <c r="V953" s="16"/>
      <c r="W953" s="16"/>
      <c r="X953" s="16"/>
      <c r="Y953" s="10"/>
      <c r="Z953" s="10"/>
    </row>
    <row r="954" spans="1:26" ht="15.75" customHeight="1">
      <c r="A954" s="10"/>
      <c r="B954" s="10"/>
      <c r="C954" s="10"/>
      <c r="D954" s="16"/>
      <c r="F954" s="9"/>
      <c r="G954" s="9"/>
      <c r="H954" s="16"/>
      <c r="I954" s="16"/>
      <c r="J954" s="16"/>
      <c r="K954" s="16"/>
      <c r="L954" s="16"/>
      <c r="M954" s="16"/>
      <c r="N954" s="16"/>
      <c r="P954" s="10"/>
      <c r="Q954" s="10"/>
      <c r="R954" s="16"/>
      <c r="S954" s="16"/>
      <c r="T954" s="16"/>
      <c r="U954" s="16"/>
      <c r="V954" s="16"/>
      <c r="W954" s="16"/>
      <c r="X954" s="16"/>
      <c r="Y954" s="10"/>
      <c r="Z954" s="10"/>
    </row>
    <row r="955" spans="1:26" ht="15.75" customHeight="1">
      <c r="A955" s="10"/>
      <c r="B955" s="10"/>
      <c r="C955" s="10"/>
      <c r="D955" s="16"/>
      <c r="F955" s="9"/>
      <c r="G955" s="9"/>
      <c r="H955" s="16"/>
      <c r="I955" s="16"/>
      <c r="J955" s="16"/>
      <c r="K955" s="16"/>
      <c r="L955" s="16"/>
      <c r="M955" s="16"/>
      <c r="N955" s="16"/>
      <c r="P955" s="10"/>
      <c r="Q955" s="10"/>
      <c r="R955" s="16"/>
      <c r="S955" s="16"/>
      <c r="T955" s="16"/>
      <c r="U955" s="16"/>
      <c r="V955" s="16"/>
      <c r="W955" s="16"/>
      <c r="X955" s="16"/>
      <c r="Y955" s="10"/>
      <c r="Z955" s="10"/>
    </row>
    <row r="956" spans="1:26" ht="15.75" customHeight="1">
      <c r="A956" s="10"/>
      <c r="B956" s="10"/>
      <c r="C956" s="10"/>
      <c r="D956" s="16"/>
      <c r="F956" s="9"/>
      <c r="G956" s="9"/>
      <c r="H956" s="16"/>
      <c r="I956" s="16"/>
      <c r="J956" s="16"/>
      <c r="K956" s="16"/>
      <c r="L956" s="16"/>
      <c r="M956" s="16"/>
      <c r="N956" s="16"/>
      <c r="P956" s="10"/>
      <c r="Q956" s="10"/>
      <c r="R956" s="16"/>
      <c r="S956" s="16"/>
      <c r="T956" s="16"/>
      <c r="U956" s="16"/>
      <c r="V956" s="16"/>
      <c r="W956" s="16"/>
      <c r="X956" s="16"/>
      <c r="Y956" s="10"/>
      <c r="Z956" s="10"/>
    </row>
    <row r="957" spans="1:26" ht="15.75" customHeight="1">
      <c r="A957" s="10"/>
      <c r="B957" s="10"/>
      <c r="C957" s="10"/>
      <c r="D957" s="16"/>
      <c r="F957" s="9"/>
      <c r="G957" s="9"/>
      <c r="H957" s="16"/>
      <c r="I957" s="16"/>
      <c r="J957" s="16"/>
      <c r="K957" s="16"/>
      <c r="L957" s="16"/>
      <c r="M957" s="16"/>
      <c r="N957" s="16"/>
      <c r="P957" s="10"/>
      <c r="Q957" s="10"/>
      <c r="R957" s="16"/>
      <c r="S957" s="16"/>
      <c r="T957" s="16"/>
      <c r="U957" s="16"/>
      <c r="V957" s="16"/>
      <c r="W957" s="16"/>
      <c r="X957" s="16"/>
      <c r="Y957" s="10"/>
      <c r="Z957" s="10"/>
    </row>
    <row r="958" spans="1:26" ht="15.75" customHeight="1">
      <c r="A958" s="10"/>
      <c r="B958" s="10"/>
      <c r="C958" s="10"/>
      <c r="D958" s="16"/>
      <c r="F958" s="9"/>
      <c r="G958" s="9"/>
      <c r="H958" s="16"/>
      <c r="I958" s="16"/>
      <c r="J958" s="16"/>
      <c r="K958" s="16"/>
      <c r="L958" s="16"/>
      <c r="M958" s="16"/>
      <c r="N958" s="16"/>
      <c r="P958" s="10"/>
      <c r="Q958" s="10"/>
      <c r="R958" s="16"/>
      <c r="S958" s="16"/>
      <c r="T958" s="16"/>
      <c r="U958" s="16"/>
      <c r="V958" s="16"/>
      <c r="W958" s="16"/>
      <c r="X958" s="16"/>
      <c r="Y958" s="10"/>
      <c r="Z958" s="10"/>
    </row>
    <row r="959" spans="1:26" ht="15.75" customHeight="1">
      <c r="A959" s="10"/>
      <c r="B959" s="10"/>
      <c r="C959" s="10"/>
      <c r="D959" s="16"/>
      <c r="F959" s="9"/>
      <c r="G959" s="9"/>
      <c r="H959" s="16"/>
      <c r="I959" s="16"/>
      <c r="J959" s="16"/>
      <c r="K959" s="16"/>
      <c r="L959" s="16"/>
      <c r="M959" s="16"/>
      <c r="N959" s="16"/>
      <c r="P959" s="10"/>
      <c r="Q959" s="10"/>
      <c r="R959" s="16"/>
      <c r="S959" s="16"/>
      <c r="T959" s="16"/>
      <c r="U959" s="16"/>
      <c r="V959" s="16"/>
      <c r="W959" s="16"/>
      <c r="X959" s="16"/>
      <c r="Y959" s="10"/>
      <c r="Z959" s="10"/>
    </row>
    <row r="960" spans="1:26" ht="15.75" customHeight="1">
      <c r="A960" s="10"/>
      <c r="B960" s="10"/>
      <c r="C960" s="10"/>
      <c r="D960" s="16"/>
      <c r="F960" s="9"/>
      <c r="G960" s="9"/>
      <c r="H960" s="16"/>
      <c r="I960" s="16"/>
      <c r="J960" s="16"/>
      <c r="K960" s="16"/>
      <c r="L960" s="16"/>
      <c r="M960" s="16"/>
      <c r="N960" s="16"/>
      <c r="P960" s="10"/>
      <c r="Q960" s="10"/>
      <c r="R960" s="16"/>
      <c r="S960" s="16"/>
      <c r="T960" s="16"/>
      <c r="U960" s="16"/>
      <c r="V960" s="16"/>
      <c r="W960" s="16"/>
      <c r="X960" s="16"/>
      <c r="Y960" s="10"/>
      <c r="Z960" s="10"/>
    </row>
    <row r="961" spans="1:26" ht="15.75" customHeight="1">
      <c r="A961" s="10"/>
      <c r="B961" s="10"/>
      <c r="C961" s="10"/>
      <c r="D961" s="16"/>
      <c r="F961" s="9"/>
      <c r="G961" s="9"/>
      <c r="H961" s="16"/>
      <c r="I961" s="16"/>
      <c r="J961" s="16"/>
      <c r="K961" s="16"/>
      <c r="L961" s="16"/>
      <c r="M961" s="16"/>
      <c r="N961" s="16"/>
      <c r="P961" s="10"/>
      <c r="Q961" s="10"/>
      <c r="R961" s="16"/>
      <c r="S961" s="16"/>
      <c r="T961" s="16"/>
      <c r="U961" s="16"/>
      <c r="V961" s="16"/>
      <c r="W961" s="16"/>
      <c r="X961" s="16"/>
      <c r="Y961" s="10"/>
      <c r="Z961" s="10"/>
    </row>
    <row r="962" spans="1:26" ht="15.75" customHeight="1">
      <c r="A962" s="10"/>
      <c r="B962" s="10"/>
      <c r="C962" s="10"/>
      <c r="D962" s="16"/>
      <c r="F962" s="9"/>
      <c r="G962" s="9"/>
      <c r="H962" s="16"/>
      <c r="I962" s="16"/>
      <c r="J962" s="16"/>
      <c r="K962" s="16"/>
      <c r="L962" s="16"/>
      <c r="M962" s="16"/>
      <c r="N962" s="16"/>
      <c r="P962" s="10"/>
      <c r="Q962" s="10"/>
      <c r="R962" s="16"/>
      <c r="S962" s="16"/>
      <c r="T962" s="16"/>
      <c r="U962" s="16"/>
      <c r="V962" s="16"/>
      <c r="W962" s="16"/>
      <c r="X962" s="16"/>
      <c r="Y962" s="10"/>
      <c r="Z962" s="10"/>
    </row>
    <row r="963" spans="1:26" ht="15.75" customHeight="1">
      <c r="A963" s="10"/>
      <c r="B963" s="10"/>
      <c r="C963" s="10"/>
      <c r="D963" s="16"/>
      <c r="F963" s="9"/>
      <c r="G963" s="9"/>
      <c r="H963" s="16"/>
      <c r="I963" s="16"/>
      <c r="J963" s="16"/>
      <c r="K963" s="16"/>
      <c r="L963" s="16"/>
      <c r="M963" s="16"/>
      <c r="N963" s="16"/>
      <c r="P963" s="10"/>
      <c r="Q963" s="10"/>
      <c r="R963" s="16"/>
      <c r="S963" s="16"/>
      <c r="T963" s="16"/>
      <c r="U963" s="16"/>
      <c r="V963" s="16"/>
      <c r="W963" s="16"/>
      <c r="X963" s="16"/>
      <c r="Y963" s="10"/>
      <c r="Z963" s="10"/>
    </row>
    <row r="964" spans="1:26" ht="15.75" customHeight="1">
      <c r="A964" s="10"/>
      <c r="B964" s="10"/>
      <c r="C964" s="10"/>
      <c r="D964" s="16"/>
      <c r="F964" s="9"/>
      <c r="G964" s="9"/>
      <c r="H964" s="16"/>
      <c r="I964" s="16"/>
      <c r="J964" s="16"/>
      <c r="K964" s="16"/>
      <c r="L964" s="16"/>
      <c r="M964" s="16"/>
      <c r="N964" s="16"/>
      <c r="P964" s="10"/>
      <c r="Q964" s="10"/>
      <c r="R964" s="16"/>
      <c r="S964" s="16"/>
      <c r="T964" s="16"/>
      <c r="U964" s="16"/>
      <c r="V964" s="16"/>
      <c r="W964" s="16"/>
      <c r="X964" s="16"/>
      <c r="Y964" s="10"/>
      <c r="Z964" s="10"/>
    </row>
    <row r="965" spans="1:26" ht="15.75" customHeight="1">
      <c r="A965" s="10"/>
      <c r="B965" s="10"/>
      <c r="C965" s="10"/>
      <c r="D965" s="16"/>
      <c r="F965" s="9"/>
      <c r="G965" s="9"/>
      <c r="H965" s="16"/>
      <c r="I965" s="16"/>
      <c r="J965" s="16"/>
      <c r="K965" s="16"/>
      <c r="L965" s="16"/>
      <c r="M965" s="16"/>
      <c r="N965" s="16"/>
      <c r="P965" s="10"/>
      <c r="Q965" s="10"/>
      <c r="R965" s="16"/>
      <c r="S965" s="16"/>
      <c r="T965" s="16"/>
      <c r="U965" s="16"/>
      <c r="V965" s="16"/>
      <c r="W965" s="16"/>
      <c r="X965" s="16"/>
      <c r="Y965" s="10"/>
      <c r="Z965" s="10"/>
    </row>
    <row r="966" spans="1:26" ht="15.75" customHeight="1">
      <c r="A966" s="10"/>
      <c r="B966" s="10"/>
      <c r="C966" s="10"/>
      <c r="D966" s="16"/>
      <c r="F966" s="9"/>
      <c r="G966" s="9"/>
      <c r="H966" s="16"/>
      <c r="I966" s="16"/>
      <c r="J966" s="16"/>
      <c r="K966" s="16"/>
      <c r="L966" s="16"/>
      <c r="M966" s="16"/>
      <c r="N966" s="16"/>
      <c r="P966" s="10"/>
      <c r="Q966" s="10"/>
      <c r="R966" s="16"/>
      <c r="S966" s="16"/>
      <c r="T966" s="16"/>
      <c r="U966" s="16"/>
      <c r="V966" s="16"/>
      <c r="W966" s="16"/>
      <c r="X966" s="16"/>
      <c r="Y966" s="10"/>
      <c r="Z966" s="10"/>
    </row>
    <row r="967" spans="1:26" ht="15.75" customHeight="1">
      <c r="A967" s="10"/>
      <c r="B967" s="10"/>
      <c r="C967" s="10"/>
      <c r="D967" s="16"/>
      <c r="F967" s="9"/>
      <c r="G967" s="9"/>
      <c r="H967" s="16"/>
      <c r="I967" s="16"/>
      <c r="J967" s="16"/>
      <c r="K967" s="16"/>
      <c r="L967" s="16"/>
      <c r="M967" s="16"/>
      <c r="N967" s="16"/>
      <c r="P967" s="10"/>
      <c r="Q967" s="10"/>
      <c r="R967" s="16"/>
      <c r="S967" s="16"/>
      <c r="T967" s="16"/>
      <c r="U967" s="16"/>
      <c r="V967" s="16"/>
      <c r="W967" s="16"/>
      <c r="X967" s="16"/>
      <c r="Y967" s="10"/>
      <c r="Z967" s="10"/>
    </row>
    <row r="968" spans="1:26" ht="15.75" customHeight="1">
      <c r="A968" s="10"/>
      <c r="B968" s="10"/>
      <c r="C968" s="10"/>
      <c r="D968" s="16"/>
      <c r="F968" s="9"/>
      <c r="G968" s="9"/>
      <c r="H968" s="16"/>
      <c r="I968" s="16"/>
      <c r="J968" s="16"/>
      <c r="K968" s="16"/>
      <c r="L968" s="16"/>
      <c r="M968" s="16"/>
      <c r="N968" s="16"/>
      <c r="P968" s="10"/>
      <c r="Q968" s="10"/>
      <c r="R968" s="16"/>
      <c r="S968" s="16"/>
      <c r="T968" s="16"/>
      <c r="U968" s="16"/>
      <c r="V968" s="16"/>
      <c r="W968" s="16"/>
      <c r="X968" s="16"/>
      <c r="Y968" s="10"/>
      <c r="Z968" s="10"/>
    </row>
    <row r="969" spans="1:26" ht="15.75" customHeight="1">
      <c r="A969" s="10"/>
      <c r="B969" s="10"/>
      <c r="C969" s="10"/>
      <c r="D969" s="16"/>
      <c r="F969" s="9"/>
      <c r="G969" s="9"/>
      <c r="H969" s="16"/>
      <c r="I969" s="16"/>
      <c r="J969" s="16"/>
      <c r="K969" s="16"/>
      <c r="L969" s="16"/>
      <c r="M969" s="16"/>
      <c r="N969" s="16"/>
      <c r="P969" s="10"/>
      <c r="Q969" s="10"/>
      <c r="R969" s="16"/>
      <c r="S969" s="16"/>
      <c r="T969" s="16"/>
      <c r="U969" s="16"/>
      <c r="V969" s="16"/>
      <c r="W969" s="16"/>
      <c r="X969" s="16"/>
      <c r="Y969" s="10"/>
      <c r="Z969" s="10"/>
    </row>
    <row r="970" spans="1:26" ht="15.75" customHeight="1">
      <c r="A970" s="10"/>
      <c r="B970" s="10"/>
      <c r="C970" s="10"/>
      <c r="D970" s="16"/>
      <c r="F970" s="9"/>
      <c r="G970" s="9"/>
      <c r="H970" s="16"/>
      <c r="I970" s="16"/>
      <c r="J970" s="16"/>
      <c r="K970" s="16"/>
      <c r="L970" s="16"/>
      <c r="M970" s="16"/>
      <c r="N970" s="16"/>
      <c r="P970" s="10"/>
      <c r="Q970" s="10"/>
      <c r="R970" s="16"/>
      <c r="S970" s="16"/>
      <c r="T970" s="16"/>
      <c r="U970" s="16"/>
      <c r="V970" s="16"/>
      <c r="W970" s="16"/>
      <c r="X970" s="16"/>
      <c r="Y970" s="10"/>
      <c r="Z970" s="10"/>
    </row>
    <row r="971" spans="1:26" ht="15.75" customHeight="1">
      <c r="A971" s="10"/>
      <c r="B971" s="10"/>
      <c r="C971" s="10"/>
      <c r="D971" s="16"/>
      <c r="F971" s="9"/>
      <c r="G971" s="9"/>
      <c r="H971" s="16"/>
      <c r="I971" s="16"/>
      <c r="J971" s="16"/>
      <c r="K971" s="16"/>
      <c r="L971" s="16"/>
      <c r="M971" s="16"/>
      <c r="N971" s="16"/>
      <c r="P971" s="10"/>
      <c r="Q971" s="10"/>
      <c r="R971" s="16"/>
      <c r="S971" s="16"/>
      <c r="T971" s="16"/>
      <c r="U971" s="16"/>
      <c r="V971" s="16"/>
      <c r="W971" s="16"/>
      <c r="X971" s="16"/>
      <c r="Y971" s="10"/>
      <c r="Z971" s="10"/>
    </row>
    <row r="972" spans="1:26" ht="15.75" customHeight="1">
      <c r="A972" s="10"/>
      <c r="B972" s="10"/>
      <c r="C972" s="10"/>
      <c r="D972" s="16"/>
      <c r="F972" s="9"/>
      <c r="G972" s="9"/>
      <c r="H972" s="16"/>
      <c r="I972" s="16"/>
      <c r="J972" s="16"/>
      <c r="K972" s="16"/>
      <c r="L972" s="16"/>
      <c r="M972" s="16"/>
      <c r="N972" s="16"/>
      <c r="P972" s="10"/>
      <c r="Q972" s="10"/>
      <c r="R972" s="16"/>
      <c r="S972" s="16"/>
      <c r="T972" s="16"/>
      <c r="U972" s="16"/>
      <c r="V972" s="16"/>
      <c r="W972" s="16"/>
      <c r="X972" s="16"/>
      <c r="Y972" s="10"/>
      <c r="Z972" s="10"/>
    </row>
    <row r="973" spans="1:26" ht="15.75" customHeight="1">
      <c r="A973" s="10"/>
      <c r="B973" s="10"/>
      <c r="C973" s="10"/>
      <c r="D973" s="16"/>
      <c r="F973" s="9"/>
      <c r="G973" s="9"/>
      <c r="H973" s="16"/>
      <c r="I973" s="16"/>
      <c r="J973" s="16"/>
      <c r="K973" s="16"/>
      <c r="L973" s="16"/>
      <c r="M973" s="16"/>
      <c r="N973" s="16"/>
      <c r="P973" s="10"/>
      <c r="Q973" s="10"/>
      <c r="R973" s="16"/>
      <c r="S973" s="16"/>
      <c r="T973" s="16"/>
      <c r="U973" s="16"/>
      <c r="V973" s="16"/>
      <c r="W973" s="16"/>
      <c r="X973" s="16"/>
      <c r="Y973" s="10"/>
      <c r="Z973" s="10"/>
    </row>
    <row r="974" spans="1:26" ht="15.75" customHeight="1">
      <c r="A974" s="10"/>
      <c r="B974" s="10"/>
      <c r="C974" s="10"/>
      <c r="D974" s="16"/>
      <c r="F974" s="9"/>
      <c r="G974" s="9"/>
      <c r="H974" s="16"/>
      <c r="I974" s="16"/>
      <c r="J974" s="16"/>
      <c r="K974" s="16"/>
      <c r="L974" s="16"/>
      <c r="M974" s="16"/>
      <c r="N974" s="16"/>
      <c r="P974" s="10"/>
      <c r="Q974" s="10"/>
      <c r="R974" s="16"/>
      <c r="S974" s="16"/>
      <c r="T974" s="16"/>
      <c r="U974" s="16"/>
      <c r="V974" s="16"/>
      <c r="W974" s="16"/>
      <c r="X974" s="16"/>
      <c r="Y974" s="10"/>
      <c r="Z974" s="10"/>
    </row>
    <row r="975" spans="1:26" ht="15.75" customHeight="1">
      <c r="A975" s="10"/>
      <c r="B975" s="10"/>
      <c r="C975" s="10"/>
      <c r="D975" s="16"/>
      <c r="F975" s="9"/>
      <c r="G975" s="9"/>
      <c r="H975" s="16"/>
      <c r="I975" s="16"/>
      <c r="J975" s="16"/>
      <c r="K975" s="16"/>
      <c r="L975" s="16"/>
      <c r="M975" s="16"/>
      <c r="N975" s="16"/>
      <c r="P975" s="10"/>
      <c r="Q975" s="10"/>
      <c r="R975" s="16"/>
      <c r="S975" s="16"/>
      <c r="T975" s="16"/>
      <c r="U975" s="16"/>
      <c r="V975" s="16"/>
      <c r="W975" s="16"/>
      <c r="X975" s="16"/>
      <c r="Y975" s="10"/>
      <c r="Z975" s="10"/>
    </row>
    <row r="976" spans="1:26" ht="15.75" customHeight="1">
      <c r="A976" s="10"/>
      <c r="B976" s="10"/>
      <c r="C976" s="10"/>
      <c r="D976" s="16"/>
      <c r="F976" s="9"/>
      <c r="G976" s="9"/>
      <c r="H976" s="16"/>
      <c r="I976" s="16"/>
      <c r="J976" s="16"/>
      <c r="K976" s="16"/>
      <c r="L976" s="16"/>
      <c r="M976" s="16"/>
      <c r="N976" s="16"/>
      <c r="P976" s="10"/>
      <c r="Q976" s="10"/>
      <c r="R976" s="16"/>
      <c r="S976" s="16"/>
      <c r="T976" s="16"/>
      <c r="U976" s="16"/>
      <c r="V976" s="16"/>
      <c r="W976" s="16"/>
      <c r="X976" s="16"/>
      <c r="Y976" s="10"/>
      <c r="Z976" s="10"/>
    </row>
    <row r="977" spans="1:26" ht="15.75" customHeight="1">
      <c r="A977" s="10"/>
      <c r="B977" s="10"/>
      <c r="C977" s="10"/>
      <c r="D977" s="16"/>
      <c r="F977" s="9"/>
      <c r="G977" s="9"/>
      <c r="H977" s="16"/>
      <c r="I977" s="16"/>
      <c r="J977" s="16"/>
      <c r="K977" s="16"/>
      <c r="L977" s="16"/>
      <c r="M977" s="16"/>
      <c r="N977" s="16"/>
      <c r="P977" s="10"/>
      <c r="Q977" s="10"/>
      <c r="R977" s="16"/>
      <c r="S977" s="16"/>
      <c r="T977" s="16"/>
      <c r="U977" s="16"/>
      <c r="V977" s="16"/>
      <c r="W977" s="16"/>
      <c r="X977" s="16"/>
      <c r="Y977" s="10"/>
      <c r="Z977" s="10"/>
    </row>
    <row r="978" spans="1:26" ht="15.75" customHeight="1">
      <c r="A978" s="10"/>
      <c r="B978" s="10"/>
      <c r="C978" s="10"/>
      <c r="D978" s="16"/>
      <c r="F978" s="9"/>
      <c r="G978" s="9"/>
      <c r="H978" s="16"/>
      <c r="I978" s="16"/>
      <c r="J978" s="16"/>
      <c r="K978" s="16"/>
      <c r="L978" s="16"/>
      <c r="M978" s="16"/>
      <c r="N978" s="16"/>
      <c r="P978" s="10"/>
      <c r="Q978" s="10"/>
      <c r="R978" s="16"/>
      <c r="S978" s="16"/>
      <c r="T978" s="16"/>
      <c r="U978" s="16"/>
      <c r="V978" s="16"/>
      <c r="W978" s="16"/>
      <c r="X978" s="16"/>
      <c r="Y978" s="10"/>
      <c r="Z978" s="10"/>
    </row>
    <row r="979" spans="1:26" ht="15.75" customHeight="1">
      <c r="A979" s="10"/>
      <c r="B979" s="10"/>
      <c r="C979" s="10"/>
      <c r="D979" s="16"/>
      <c r="F979" s="9"/>
      <c r="G979" s="9"/>
      <c r="H979" s="16"/>
      <c r="I979" s="16"/>
      <c r="J979" s="16"/>
      <c r="K979" s="16"/>
      <c r="L979" s="16"/>
      <c r="M979" s="16"/>
      <c r="N979" s="16"/>
      <c r="P979" s="10"/>
      <c r="Q979" s="10"/>
      <c r="R979" s="16"/>
      <c r="S979" s="16"/>
      <c r="T979" s="16"/>
      <c r="U979" s="16"/>
      <c r="V979" s="16"/>
      <c r="W979" s="16"/>
      <c r="X979" s="16"/>
      <c r="Y979" s="10"/>
      <c r="Z979" s="10"/>
    </row>
    <row r="980" spans="1:26" ht="15.75" customHeight="1">
      <c r="A980" s="10"/>
      <c r="B980" s="10"/>
      <c r="C980" s="10"/>
      <c r="D980" s="16"/>
      <c r="F980" s="9"/>
      <c r="G980" s="9"/>
      <c r="H980" s="16"/>
      <c r="I980" s="16"/>
      <c r="J980" s="16"/>
      <c r="K980" s="16"/>
      <c r="L980" s="16"/>
      <c r="M980" s="16"/>
      <c r="N980" s="16"/>
      <c r="P980" s="10"/>
      <c r="Q980" s="10"/>
      <c r="R980" s="16"/>
      <c r="S980" s="16"/>
      <c r="T980" s="16"/>
      <c r="U980" s="16"/>
      <c r="V980" s="16"/>
      <c r="W980" s="16"/>
      <c r="X980" s="16"/>
      <c r="Y980" s="10"/>
      <c r="Z980" s="10"/>
    </row>
    <row r="981" spans="1:26" ht="15.75" customHeight="1">
      <c r="A981" s="10"/>
      <c r="B981" s="10"/>
      <c r="C981" s="10"/>
      <c r="D981" s="16"/>
      <c r="F981" s="9"/>
      <c r="G981" s="9"/>
      <c r="H981" s="16"/>
      <c r="I981" s="16"/>
      <c r="J981" s="16"/>
      <c r="K981" s="16"/>
      <c r="L981" s="16"/>
      <c r="M981" s="16"/>
      <c r="N981" s="16"/>
      <c r="P981" s="10"/>
      <c r="Q981" s="10"/>
      <c r="R981" s="16"/>
      <c r="S981" s="16"/>
      <c r="T981" s="16"/>
      <c r="U981" s="16"/>
      <c r="V981" s="16"/>
      <c r="W981" s="16"/>
      <c r="X981" s="16"/>
      <c r="Y981" s="10"/>
      <c r="Z981" s="10"/>
    </row>
    <row r="982" spans="1:26" ht="15.75" customHeight="1">
      <c r="A982" s="10"/>
      <c r="B982" s="10"/>
      <c r="C982" s="10"/>
      <c r="D982" s="16"/>
      <c r="F982" s="9"/>
      <c r="G982" s="9"/>
      <c r="H982" s="16"/>
      <c r="I982" s="16"/>
      <c r="J982" s="16"/>
      <c r="K982" s="16"/>
      <c r="L982" s="16"/>
      <c r="M982" s="16"/>
      <c r="N982" s="16"/>
      <c r="P982" s="10"/>
      <c r="Q982" s="10"/>
      <c r="R982" s="16"/>
      <c r="S982" s="16"/>
      <c r="T982" s="16"/>
      <c r="U982" s="16"/>
      <c r="V982" s="16"/>
      <c r="W982" s="16"/>
      <c r="X982" s="16"/>
      <c r="Y982" s="10"/>
      <c r="Z982" s="10"/>
    </row>
    <row r="983" spans="1:26" ht="15.75" customHeight="1">
      <c r="A983" s="10"/>
      <c r="B983" s="10"/>
      <c r="C983" s="10"/>
      <c r="D983" s="16"/>
      <c r="F983" s="9"/>
      <c r="G983" s="9"/>
      <c r="H983" s="16"/>
      <c r="I983" s="16"/>
      <c r="J983" s="16"/>
      <c r="K983" s="16"/>
      <c r="L983" s="16"/>
      <c r="M983" s="16"/>
      <c r="N983" s="16"/>
      <c r="P983" s="10"/>
      <c r="Q983" s="10"/>
      <c r="R983" s="16"/>
      <c r="S983" s="16"/>
      <c r="T983" s="16"/>
      <c r="U983" s="16"/>
      <c r="V983" s="16"/>
      <c r="W983" s="16"/>
      <c r="X983" s="16"/>
      <c r="Y983" s="10"/>
      <c r="Z983" s="10"/>
    </row>
    <row r="984" spans="1:26" ht="15.75" customHeight="1">
      <c r="A984" s="10"/>
      <c r="B984" s="10"/>
      <c r="C984" s="10"/>
      <c r="D984" s="16"/>
      <c r="F984" s="9"/>
      <c r="G984" s="9"/>
      <c r="H984" s="16"/>
      <c r="I984" s="16"/>
      <c r="J984" s="16"/>
      <c r="K984" s="16"/>
      <c r="L984" s="16"/>
      <c r="M984" s="16"/>
      <c r="N984" s="16"/>
      <c r="P984" s="10"/>
      <c r="Q984" s="10"/>
      <c r="R984" s="16"/>
      <c r="S984" s="16"/>
      <c r="T984" s="16"/>
      <c r="U984" s="16"/>
      <c r="V984" s="16"/>
      <c r="W984" s="16"/>
      <c r="X984" s="16"/>
      <c r="Y984" s="10"/>
      <c r="Z984" s="10"/>
    </row>
    <row r="985" spans="1:26" ht="15.75" customHeight="1">
      <c r="A985" s="10"/>
      <c r="B985" s="10"/>
      <c r="C985" s="10"/>
      <c r="D985" s="16"/>
      <c r="F985" s="9"/>
      <c r="G985" s="9"/>
      <c r="H985" s="16"/>
      <c r="I985" s="16"/>
      <c r="J985" s="16"/>
      <c r="K985" s="16"/>
      <c r="L985" s="16"/>
      <c r="M985" s="16"/>
      <c r="N985" s="16"/>
      <c r="P985" s="10"/>
      <c r="Q985" s="10"/>
      <c r="R985" s="16"/>
      <c r="S985" s="16"/>
      <c r="T985" s="16"/>
      <c r="U985" s="16"/>
      <c r="V985" s="16"/>
      <c r="W985" s="16"/>
      <c r="X985" s="16"/>
      <c r="Y985" s="10"/>
      <c r="Z985" s="10"/>
    </row>
    <row r="986" spans="1:26" ht="15.75" customHeight="1">
      <c r="A986" s="10"/>
      <c r="B986" s="10"/>
      <c r="C986" s="10"/>
      <c r="D986" s="16"/>
      <c r="F986" s="9"/>
      <c r="G986" s="9"/>
      <c r="H986" s="16"/>
      <c r="I986" s="16"/>
      <c r="J986" s="16"/>
      <c r="K986" s="16"/>
      <c r="L986" s="16"/>
      <c r="M986" s="16"/>
      <c r="N986" s="16"/>
      <c r="P986" s="10"/>
      <c r="Q986" s="10"/>
      <c r="R986" s="16"/>
      <c r="S986" s="16"/>
      <c r="T986" s="16"/>
      <c r="U986" s="16"/>
      <c r="V986" s="16"/>
      <c r="W986" s="16"/>
      <c r="X986" s="16"/>
      <c r="Y986" s="10"/>
      <c r="Z986" s="10"/>
    </row>
    <row r="987" spans="1:26" ht="15.75" customHeight="1">
      <c r="A987" s="10"/>
      <c r="B987" s="10"/>
      <c r="C987" s="10"/>
      <c r="D987" s="16"/>
      <c r="F987" s="9"/>
      <c r="G987" s="9"/>
      <c r="H987" s="16"/>
      <c r="I987" s="16"/>
      <c r="J987" s="16"/>
      <c r="K987" s="16"/>
      <c r="L987" s="16"/>
      <c r="M987" s="16"/>
      <c r="N987" s="16"/>
      <c r="P987" s="10"/>
      <c r="Q987" s="10"/>
      <c r="R987" s="16"/>
      <c r="S987" s="16"/>
      <c r="T987" s="16"/>
      <c r="U987" s="16"/>
      <c r="V987" s="16"/>
      <c r="W987" s="16"/>
      <c r="X987" s="16"/>
      <c r="Y987" s="10"/>
      <c r="Z987" s="10"/>
    </row>
    <row r="988" spans="1:26" ht="15.75" customHeight="1">
      <c r="A988" s="10"/>
      <c r="B988" s="10"/>
      <c r="C988" s="10"/>
      <c r="D988" s="16"/>
      <c r="F988" s="9"/>
      <c r="G988" s="9"/>
      <c r="H988" s="16"/>
      <c r="I988" s="16"/>
      <c r="J988" s="16"/>
      <c r="K988" s="16"/>
      <c r="L988" s="16"/>
      <c r="M988" s="16"/>
      <c r="N988" s="16"/>
      <c r="P988" s="10"/>
      <c r="Q988" s="10"/>
      <c r="R988" s="16"/>
      <c r="S988" s="16"/>
      <c r="T988" s="16"/>
      <c r="U988" s="16"/>
      <c r="V988" s="16"/>
      <c r="W988" s="16"/>
      <c r="X988" s="16"/>
      <c r="Y988" s="10"/>
      <c r="Z988" s="10"/>
    </row>
    <row r="989" spans="1:26" ht="15.75" customHeight="1">
      <c r="A989" s="10"/>
      <c r="B989" s="10"/>
      <c r="C989" s="10"/>
      <c r="D989" s="16"/>
      <c r="F989" s="9"/>
      <c r="G989" s="9"/>
      <c r="H989" s="16"/>
      <c r="I989" s="16"/>
      <c r="J989" s="16"/>
      <c r="K989" s="16"/>
      <c r="L989" s="16"/>
      <c r="M989" s="16"/>
      <c r="N989" s="16"/>
      <c r="P989" s="10"/>
      <c r="Q989" s="10"/>
      <c r="R989" s="16"/>
      <c r="S989" s="16"/>
      <c r="T989" s="16"/>
      <c r="U989" s="16"/>
      <c r="V989" s="16"/>
      <c r="W989" s="16"/>
      <c r="X989" s="16"/>
      <c r="Y989" s="10"/>
      <c r="Z989" s="10"/>
    </row>
    <row r="990" spans="1:26" ht="15.75" customHeight="1">
      <c r="A990" s="10"/>
      <c r="B990" s="10"/>
      <c r="C990" s="10"/>
      <c r="D990" s="16"/>
      <c r="F990" s="9"/>
      <c r="G990" s="9"/>
      <c r="H990" s="16"/>
      <c r="I990" s="16"/>
      <c r="J990" s="16"/>
      <c r="K990" s="16"/>
      <c r="L990" s="16"/>
      <c r="M990" s="16"/>
      <c r="N990" s="16"/>
      <c r="P990" s="10"/>
      <c r="Q990" s="10"/>
      <c r="R990" s="16"/>
      <c r="S990" s="16"/>
      <c r="T990" s="16"/>
      <c r="U990" s="16"/>
      <c r="V990" s="16"/>
      <c r="W990" s="16"/>
      <c r="X990" s="16"/>
      <c r="Y990" s="10"/>
      <c r="Z990" s="10"/>
    </row>
    <row r="991" spans="1:26" ht="15.75" customHeight="1">
      <c r="A991" s="10"/>
      <c r="B991" s="10"/>
      <c r="C991" s="10"/>
      <c r="D991" s="16"/>
      <c r="F991" s="9"/>
      <c r="G991" s="9"/>
      <c r="H991" s="16"/>
      <c r="I991" s="16"/>
      <c r="J991" s="16"/>
      <c r="K991" s="16"/>
      <c r="L991" s="16"/>
      <c r="M991" s="16"/>
      <c r="N991" s="16"/>
      <c r="P991" s="10"/>
      <c r="Q991" s="10"/>
      <c r="R991" s="16"/>
      <c r="S991" s="16"/>
      <c r="T991" s="16"/>
      <c r="U991" s="16"/>
      <c r="V991" s="16"/>
      <c r="W991" s="16"/>
      <c r="X991" s="16"/>
      <c r="Y991" s="10"/>
      <c r="Z991" s="10"/>
    </row>
    <row r="992" spans="1:26" ht="15.75" customHeight="1">
      <c r="A992" s="10"/>
      <c r="B992" s="10"/>
      <c r="C992" s="10"/>
      <c r="D992" s="16"/>
      <c r="F992" s="9"/>
      <c r="G992" s="9"/>
      <c r="H992" s="16"/>
      <c r="I992" s="16"/>
      <c r="J992" s="16"/>
      <c r="K992" s="16"/>
      <c r="L992" s="16"/>
      <c r="M992" s="16"/>
      <c r="N992" s="16"/>
      <c r="P992" s="10"/>
      <c r="Q992" s="10"/>
      <c r="R992" s="16"/>
      <c r="S992" s="16"/>
      <c r="T992" s="16"/>
      <c r="U992" s="16"/>
      <c r="V992" s="16"/>
      <c r="W992" s="16"/>
      <c r="X992" s="16"/>
      <c r="Y992" s="10"/>
      <c r="Z992" s="10"/>
    </row>
    <row r="993" spans="1:26" ht="15.75" customHeight="1">
      <c r="A993" s="10"/>
      <c r="B993" s="10"/>
      <c r="C993" s="10"/>
      <c r="D993" s="16"/>
      <c r="F993" s="9"/>
      <c r="G993" s="9"/>
      <c r="H993" s="16"/>
      <c r="I993" s="16"/>
      <c r="J993" s="16"/>
      <c r="K993" s="16"/>
      <c r="L993" s="16"/>
      <c r="M993" s="16"/>
      <c r="N993" s="16"/>
      <c r="P993" s="10"/>
      <c r="Q993" s="10"/>
      <c r="R993" s="16"/>
      <c r="S993" s="16"/>
      <c r="T993" s="16"/>
      <c r="U993" s="16"/>
      <c r="V993" s="16"/>
      <c r="W993" s="16"/>
      <c r="X993" s="16"/>
      <c r="Y993" s="10"/>
      <c r="Z993" s="10"/>
    </row>
    <row r="994" spans="1:26" ht="15.75" customHeight="1">
      <c r="A994" s="10"/>
      <c r="B994" s="10"/>
      <c r="C994" s="10"/>
      <c r="D994" s="16"/>
      <c r="F994" s="9"/>
      <c r="G994" s="9"/>
      <c r="H994" s="16"/>
      <c r="I994" s="16"/>
      <c r="J994" s="16"/>
      <c r="K994" s="16"/>
      <c r="L994" s="16"/>
      <c r="M994" s="16"/>
      <c r="N994" s="16"/>
      <c r="P994" s="10"/>
      <c r="Q994" s="10"/>
      <c r="R994" s="16"/>
      <c r="S994" s="16"/>
      <c r="T994" s="16"/>
      <c r="U994" s="16"/>
      <c r="V994" s="16"/>
      <c r="W994" s="16"/>
      <c r="X994" s="16"/>
      <c r="Y994" s="10"/>
      <c r="Z994" s="10"/>
    </row>
    <row r="995" spans="1:26" ht="15.75" customHeight="1">
      <c r="A995" s="10"/>
      <c r="B995" s="10"/>
      <c r="C995" s="10"/>
      <c r="D995" s="16"/>
      <c r="F995" s="9"/>
      <c r="G995" s="9"/>
      <c r="H995" s="16"/>
      <c r="I995" s="16"/>
      <c r="J995" s="16"/>
      <c r="K995" s="16"/>
      <c r="L995" s="16"/>
      <c r="M995" s="16"/>
      <c r="N995" s="16"/>
      <c r="P995" s="10"/>
      <c r="Q995" s="10"/>
      <c r="R995" s="16"/>
      <c r="S995" s="16"/>
      <c r="T995" s="16"/>
      <c r="U995" s="16"/>
      <c r="V995" s="16"/>
      <c r="W995" s="16"/>
      <c r="X995" s="16"/>
      <c r="Y995" s="10"/>
      <c r="Z995" s="10"/>
    </row>
    <row r="996" spans="1:26" ht="15.75" customHeight="1">
      <c r="A996" s="10"/>
      <c r="B996" s="10"/>
      <c r="C996" s="10"/>
      <c r="D996" s="16"/>
      <c r="F996" s="9"/>
      <c r="G996" s="9"/>
      <c r="H996" s="16"/>
      <c r="I996" s="16"/>
      <c r="J996" s="16"/>
      <c r="K996" s="16"/>
      <c r="L996" s="16"/>
      <c r="M996" s="16"/>
      <c r="N996" s="16"/>
      <c r="P996" s="10"/>
      <c r="Q996" s="10"/>
      <c r="R996" s="16"/>
      <c r="S996" s="16"/>
      <c r="T996" s="16"/>
      <c r="U996" s="16"/>
      <c r="V996" s="16"/>
      <c r="W996" s="16"/>
      <c r="X996" s="16"/>
      <c r="Y996" s="10"/>
      <c r="Z996" s="10"/>
    </row>
    <row r="997" spans="1:26" ht="15.75" customHeight="1">
      <c r="A997" s="10"/>
      <c r="B997" s="10"/>
      <c r="C997" s="10"/>
      <c r="D997" s="16"/>
      <c r="F997" s="9"/>
      <c r="G997" s="9"/>
      <c r="H997" s="16"/>
      <c r="I997" s="16"/>
      <c r="J997" s="16"/>
      <c r="K997" s="16"/>
      <c r="L997" s="16"/>
      <c r="M997" s="16"/>
      <c r="N997" s="16"/>
      <c r="P997" s="10"/>
      <c r="Q997" s="10"/>
      <c r="R997" s="16"/>
      <c r="S997" s="16"/>
      <c r="T997" s="16"/>
      <c r="U997" s="16"/>
      <c r="V997" s="16"/>
      <c r="W997" s="16"/>
      <c r="X997" s="16"/>
      <c r="Y997" s="10"/>
      <c r="Z997" s="10"/>
    </row>
    <row r="998" spans="1:26" ht="15.75" customHeight="1">
      <c r="A998" s="10"/>
      <c r="B998" s="10"/>
      <c r="C998" s="10"/>
      <c r="D998" s="16"/>
      <c r="F998" s="9"/>
      <c r="G998" s="9"/>
      <c r="H998" s="16"/>
      <c r="I998" s="16"/>
      <c r="J998" s="16"/>
      <c r="K998" s="16"/>
      <c r="L998" s="16"/>
      <c r="M998" s="16"/>
      <c r="N998" s="16"/>
      <c r="P998" s="10"/>
      <c r="Q998" s="10"/>
      <c r="R998" s="16"/>
      <c r="S998" s="16"/>
      <c r="T998" s="16"/>
      <c r="U998" s="16"/>
      <c r="V998" s="16"/>
      <c r="W998" s="16"/>
      <c r="X998" s="16"/>
      <c r="Y998" s="10"/>
      <c r="Z998" s="10"/>
    </row>
    <row r="999" spans="1:26" ht="15.75" customHeight="1">
      <c r="A999" s="10"/>
      <c r="B999" s="10"/>
      <c r="C999" s="10"/>
      <c r="D999" s="16"/>
      <c r="F999" s="9"/>
      <c r="G999" s="9"/>
      <c r="H999" s="16"/>
      <c r="I999" s="16"/>
      <c r="J999" s="16"/>
      <c r="K999" s="16"/>
      <c r="L999" s="16"/>
      <c r="M999" s="16"/>
      <c r="N999" s="16"/>
      <c r="P999" s="10"/>
      <c r="Q999" s="10"/>
      <c r="R999" s="16"/>
      <c r="S999" s="16"/>
      <c r="T999" s="16"/>
      <c r="U999" s="16"/>
      <c r="V999" s="16"/>
      <c r="W999" s="16"/>
      <c r="X999" s="16"/>
      <c r="Y999" s="10"/>
      <c r="Z999" s="10"/>
    </row>
    <row r="1000" spans="1:26" ht="15.75" customHeight="1">
      <c r="A1000" s="10"/>
      <c r="B1000" s="10"/>
      <c r="C1000" s="10"/>
      <c r="D1000" s="16"/>
      <c r="F1000" s="9"/>
      <c r="G1000" s="9"/>
      <c r="H1000" s="16"/>
      <c r="I1000" s="16"/>
      <c r="J1000" s="16"/>
      <c r="K1000" s="16"/>
      <c r="L1000" s="16"/>
      <c r="M1000" s="16"/>
      <c r="N1000" s="16"/>
      <c r="P1000" s="10"/>
      <c r="Q1000" s="10"/>
      <c r="R1000" s="16"/>
      <c r="S1000" s="16"/>
      <c r="T1000" s="16"/>
      <c r="U1000" s="16"/>
      <c r="V1000" s="16"/>
      <c r="W1000" s="16"/>
      <c r="X1000" s="16"/>
      <c r="Y1000" s="10"/>
      <c r="Z1000" s="10"/>
    </row>
  </sheetData>
  <pageMargins left="0.70866141732283472" right="0.70866141732283472" top="0.74803149606299213" bottom="0.56999999999999995" header="0" footer="0"/>
  <pageSetup paperSize="9" orientation="portrait"/>
  <headerFooter>
    <oddFooter>&amp;R&amp;P</oddFooter>
  </headerFooter>
  <rowBreaks count="7" manualBreakCount="7">
    <brk id="258" man="1"/>
    <brk id="295" man="1"/>
    <brk id="186" man="1"/>
    <brk id="43" man="1"/>
    <brk id="156" man="1"/>
    <brk id="76" man="1"/>
    <brk id="109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Z1000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12.5703125" defaultRowHeight="15" customHeight="1" x14ac:dyDescent="0"/>
  <cols>
    <col min="1" max="1" width="3.42578125" customWidth="1"/>
    <col min="2" max="2" width="1.7109375" customWidth="1"/>
    <col min="3" max="3" width="35.42578125" customWidth="1"/>
    <col min="4" max="4" width="9.42578125" hidden="1" customWidth="1"/>
    <col min="5" max="5" width="2.42578125" hidden="1" customWidth="1"/>
    <col min="6" max="6" width="11.140625" customWidth="1"/>
    <col min="7" max="7" width="2.42578125" customWidth="1"/>
    <col min="8" max="8" width="11.140625" customWidth="1"/>
    <col min="9" max="9" width="2.42578125" customWidth="1"/>
    <col min="10" max="10" width="11.140625" customWidth="1"/>
    <col min="11" max="11" width="2.42578125" hidden="1" customWidth="1"/>
    <col min="12" max="12" width="9.5703125" hidden="1" customWidth="1"/>
    <col min="13" max="13" width="3.140625" hidden="1" customWidth="1"/>
    <col min="14" max="14" width="9.42578125" hidden="1" customWidth="1"/>
    <col min="15" max="15" width="1.85546875" hidden="1" customWidth="1"/>
    <col min="16" max="16" width="9.42578125" hidden="1" customWidth="1"/>
    <col min="17" max="17" width="1.85546875" hidden="1" customWidth="1"/>
    <col min="18" max="18" width="10.28515625" hidden="1" customWidth="1"/>
    <col min="19" max="19" width="1.85546875" hidden="1" customWidth="1"/>
    <col min="20" max="20" width="8.42578125" hidden="1" customWidth="1"/>
    <col min="21" max="26" width="7.5703125" customWidth="1"/>
  </cols>
  <sheetData>
    <row r="1" spans="1:26" ht="18">
      <c r="A1" s="5"/>
      <c r="B1" s="5"/>
      <c r="C1" s="8" t="s">
        <v>21</v>
      </c>
      <c r="D1" s="8"/>
      <c r="E1" s="9"/>
      <c r="F1" s="5"/>
      <c r="G1" s="5"/>
      <c r="H1" s="5"/>
      <c r="I1" s="5"/>
      <c r="J1" s="5"/>
      <c r="K1" s="5"/>
      <c r="L1" s="5"/>
      <c r="M1" s="9"/>
      <c r="N1" s="8"/>
      <c r="O1" s="5"/>
      <c r="P1" s="5"/>
      <c r="Q1" s="5"/>
      <c r="R1" s="5"/>
      <c r="S1" s="5"/>
      <c r="T1" s="5"/>
      <c r="U1" s="9"/>
      <c r="V1" s="9"/>
    </row>
    <row r="2" spans="1:26">
      <c r="A2" s="2"/>
      <c r="B2" s="2"/>
      <c r="C2" s="2"/>
      <c r="D2" s="2"/>
      <c r="E2" s="9"/>
      <c r="F2" s="4"/>
      <c r="G2" s="4"/>
      <c r="H2" s="4"/>
      <c r="I2" s="4"/>
      <c r="J2" s="4"/>
      <c r="K2" s="4"/>
      <c r="L2" s="4"/>
      <c r="M2" s="9"/>
      <c r="N2" s="2"/>
      <c r="O2" s="4"/>
      <c r="P2" s="4"/>
      <c r="Q2" s="4"/>
      <c r="R2" s="4"/>
      <c r="S2" s="4"/>
      <c r="T2" s="4"/>
      <c r="U2" s="9"/>
      <c r="V2" s="9"/>
    </row>
    <row r="3" spans="1:26">
      <c r="A3" s="2"/>
      <c r="B3" s="2"/>
      <c r="C3" s="2"/>
      <c r="D3" s="33" t="str">
        <f>+Regnskab!D2</f>
        <v>Budget</v>
      </c>
      <c r="E3" s="9"/>
      <c r="F3" s="33" t="str">
        <f>+Regnskab!F2</f>
        <v>Regnskab</v>
      </c>
      <c r="G3" s="33"/>
      <c r="H3" s="33" t="str">
        <f>+Regnskab!H2</f>
        <v>Regnskab</v>
      </c>
      <c r="I3" s="33"/>
      <c r="J3" s="33" t="s">
        <v>3</v>
      </c>
      <c r="K3" s="33"/>
      <c r="L3" s="33" t="s">
        <v>3</v>
      </c>
      <c r="M3" s="9"/>
      <c r="N3" s="33" t="str">
        <f>+Regnskab!N2</f>
        <v>Regnskab</v>
      </c>
      <c r="O3" s="33"/>
      <c r="P3" s="33" t="str">
        <f>+Regnskab!P2</f>
        <v>Regnskab</v>
      </c>
      <c r="Q3" s="33"/>
      <c r="R3" s="33" t="str">
        <f>+Regnskab!R2</f>
        <v>Regnskab</v>
      </c>
      <c r="S3" s="33"/>
      <c r="T3" s="33" t="str">
        <f>+Regnskab!T2</f>
        <v>Regnskab</v>
      </c>
      <c r="U3" s="33"/>
      <c r="V3" s="9"/>
    </row>
    <row r="4" spans="1:26">
      <c r="A4" s="2"/>
      <c r="B4" s="2"/>
      <c r="C4" s="15"/>
      <c r="D4" s="34" t="str">
        <f>+Regnskab!D3</f>
        <v>2016-17</v>
      </c>
      <c r="E4" s="9"/>
      <c r="F4" s="34">
        <f>+Regnskab!F3</f>
        <v>2018</v>
      </c>
      <c r="G4" s="35"/>
      <c r="H4" s="34">
        <f>+Regnskab!H3</f>
        <v>2017</v>
      </c>
      <c r="I4" s="35"/>
      <c r="J4" s="34">
        <v>2016</v>
      </c>
      <c r="K4" s="35"/>
      <c r="L4" s="34">
        <v>2015</v>
      </c>
      <c r="M4" s="9"/>
      <c r="N4" s="34">
        <f>+Regnskab!N3</f>
        <v>2014</v>
      </c>
      <c r="O4" s="35"/>
      <c r="P4" s="34">
        <f>+Regnskab!P3</f>
        <v>2013</v>
      </c>
      <c r="Q4" s="35"/>
      <c r="R4" s="34">
        <f>+Regnskab!R3</f>
        <v>2012</v>
      </c>
      <c r="S4" s="35"/>
      <c r="T4" s="34">
        <f>+Regnskab!T3</f>
        <v>2011</v>
      </c>
      <c r="U4" s="35"/>
      <c r="V4" s="9"/>
    </row>
    <row r="5" spans="1:26">
      <c r="A5" s="9"/>
      <c r="B5" s="9"/>
      <c r="C5" s="9"/>
      <c r="D5" s="4"/>
      <c r="E5" s="9"/>
      <c r="F5" s="4"/>
      <c r="G5" s="4"/>
      <c r="H5" s="4"/>
      <c r="I5" s="4"/>
      <c r="J5" s="4"/>
      <c r="K5" s="4"/>
      <c r="L5" s="4"/>
      <c r="M5" s="9"/>
      <c r="N5" s="9"/>
      <c r="O5" s="4"/>
      <c r="P5" s="4"/>
      <c r="Q5" s="4"/>
      <c r="R5" s="4"/>
      <c r="S5" s="4"/>
      <c r="T5" s="4"/>
      <c r="U5" s="9"/>
      <c r="V5" s="9"/>
    </row>
    <row r="6" spans="1:26" hidden="1">
      <c r="A6" s="2">
        <f>+Noterr!A317+1</f>
        <v>12</v>
      </c>
      <c r="B6" s="2"/>
      <c r="C6" s="15" t="s">
        <v>78</v>
      </c>
      <c r="D6" s="4"/>
      <c r="E6" s="9"/>
      <c r="F6" s="4"/>
      <c r="G6" s="4"/>
      <c r="H6" s="4"/>
      <c r="I6" s="4"/>
      <c r="J6" s="4"/>
      <c r="K6" s="4"/>
      <c r="L6" s="4"/>
      <c r="M6" s="9"/>
      <c r="N6" s="36"/>
      <c r="O6" s="4"/>
      <c r="P6" s="4"/>
      <c r="Q6" s="4"/>
      <c r="R6" s="4"/>
      <c r="S6" s="4"/>
      <c r="T6" s="4"/>
      <c r="U6" s="9"/>
      <c r="V6" s="9"/>
    </row>
    <row r="7" spans="1:26" hidden="1">
      <c r="A7" s="2"/>
      <c r="B7" s="2"/>
      <c r="C7" s="2" t="s">
        <v>79</v>
      </c>
      <c r="D7" s="4">
        <v>37556</v>
      </c>
      <c r="E7" s="9"/>
      <c r="F7" s="4">
        <f>J10</f>
        <v>0</v>
      </c>
      <c r="G7" s="4"/>
      <c r="H7" s="4">
        <f>L10</f>
        <v>37556</v>
      </c>
      <c r="I7" s="4"/>
      <c r="J7" s="4">
        <f>L10</f>
        <v>37556</v>
      </c>
      <c r="K7" s="4"/>
      <c r="L7" s="4">
        <v>37556</v>
      </c>
      <c r="M7" s="9"/>
      <c r="N7" s="4">
        <v>37556</v>
      </c>
      <c r="O7" s="4"/>
      <c r="P7" s="4">
        <v>37556</v>
      </c>
      <c r="Q7" s="4"/>
      <c r="R7" s="4">
        <v>37556</v>
      </c>
      <c r="S7" s="4"/>
      <c r="T7" s="4">
        <v>37556</v>
      </c>
      <c r="U7" s="9"/>
      <c r="V7" s="9"/>
    </row>
    <row r="8" spans="1:26" hidden="1">
      <c r="A8" s="2"/>
      <c r="B8" s="2"/>
      <c r="C8" s="2" t="s">
        <v>80</v>
      </c>
      <c r="D8" s="4">
        <v>0</v>
      </c>
      <c r="E8" s="9"/>
      <c r="F8" s="4">
        <v>0</v>
      </c>
      <c r="G8" s="4"/>
      <c r="H8" s="4">
        <v>0</v>
      </c>
      <c r="I8" s="4"/>
      <c r="J8" s="4">
        <v>0</v>
      </c>
      <c r="K8" s="4"/>
      <c r="L8" s="4">
        <v>0</v>
      </c>
      <c r="M8" s="9"/>
      <c r="N8" s="4">
        <v>0</v>
      </c>
      <c r="O8" s="4"/>
      <c r="P8" s="37">
        <v>0</v>
      </c>
      <c r="Q8" s="4"/>
      <c r="R8" s="37">
        <v>0</v>
      </c>
      <c r="S8" s="4"/>
      <c r="T8" s="37">
        <v>0</v>
      </c>
      <c r="U8" s="9"/>
      <c r="V8" s="9"/>
    </row>
    <row r="9" spans="1:26" hidden="1">
      <c r="A9" s="2"/>
      <c r="B9" s="2"/>
      <c r="C9" s="2" t="s">
        <v>81</v>
      </c>
      <c r="D9" s="37"/>
      <c r="E9" s="9"/>
      <c r="F9" s="37">
        <v>0</v>
      </c>
      <c r="G9" s="4"/>
      <c r="H9" s="37">
        <v>0</v>
      </c>
      <c r="I9" s="4"/>
      <c r="J9" s="37">
        <f>J7</f>
        <v>37556</v>
      </c>
      <c r="K9" s="4"/>
      <c r="L9" s="4">
        <v>0</v>
      </c>
      <c r="M9" s="9"/>
      <c r="N9" s="4"/>
      <c r="O9" s="4"/>
      <c r="P9" s="37"/>
      <c r="Q9" s="4"/>
      <c r="R9" s="37"/>
      <c r="S9" s="4"/>
      <c r="T9" s="37"/>
      <c r="U9" s="9"/>
      <c r="V9" s="9"/>
      <c r="W9" s="9"/>
      <c r="X9" s="9"/>
      <c r="Y9" s="9"/>
      <c r="Z9" s="9"/>
    </row>
    <row r="10" spans="1:26" hidden="1">
      <c r="A10" s="2"/>
      <c r="B10" s="2"/>
      <c r="C10" s="2" t="s">
        <v>82</v>
      </c>
      <c r="D10" s="38">
        <f>SUM(D7:D8)</f>
        <v>37556</v>
      </c>
      <c r="E10" s="9"/>
      <c r="F10" s="38">
        <f>SUM(F7:F8)</f>
        <v>0</v>
      </c>
      <c r="G10" s="4"/>
      <c r="H10" s="38">
        <f>SUM(H7:H8)</f>
        <v>37556</v>
      </c>
      <c r="I10" s="4"/>
      <c r="J10" s="38">
        <f>J7-J9</f>
        <v>0</v>
      </c>
      <c r="K10" s="4"/>
      <c r="L10" s="38">
        <v>37556</v>
      </c>
      <c r="M10" s="9"/>
      <c r="N10" s="38">
        <f>SUM(N7:N8)</f>
        <v>37556</v>
      </c>
      <c r="O10" s="4"/>
      <c r="P10" s="38">
        <f>SUM(P7:P8)</f>
        <v>37556</v>
      </c>
      <c r="Q10" s="4"/>
      <c r="R10" s="38">
        <f>SUM(R7:R8)</f>
        <v>37556</v>
      </c>
      <c r="S10" s="4"/>
      <c r="T10" s="38">
        <f>SUM(T7:T8)</f>
        <v>37556</v>
      </c>
      <c r="U10" s="9"/>
      <c r="V10" s="9"/>
    </row>
    <row r="11" spans="1:26" hidden="1">
      <c r="A11" s="2"/>
      <c r="B11" s="2"/>
      <c r="C11" s="2"/>
      <c r="D11" s="4"/>
      <c r="E11" s="9"/>
      <c r="F11" s="4"/>
      <c r="G11" s="4"/>
      <c r="H11" s="4"/>
      <c r="I11" s="4"/>
      <c r="J11" s="4"/>
      <c r="K11" s="4"/>
      <c r="L11" s="4"/>
      <c r="M11" s="9"/>
      <c r="N11" s="4"/>
      <c r="O11" s="4"/>
      <c r="P11" s="4"/>
      <c r="Q11" s="4"/>
      <c r="R11" s="4"/>
      <c r="S11" s="4"/>
      <c r="T11" s="4"/>
      <c r="U11" s="9"/>
      <c r="V11" s="9"/>
    </row>
    <row r="12" spans="1:26" hidden="1">
      <c r="A12" s="2"/>
      <c r="B12" s="2"/>
      <c r="C12" s="2" t="s">
        <v>83</v>
      </c>
      <c r="D12" s="4">
        <f>+N15</f>
        <v>37556</v>
      </c>
      <c r="E12" s="9"/>
      <c r="F12" s="4">
        <f>J15</f>
        <v>0</v>
      </c>
      <c r="G12" s="4"/>
      <c r="H12" s="4">
        <f>L15</f>
        <v>37556</v>
      </c>
      <c r="I12" s="4"/>
      <c r="J12" s="4">
        <f>N15</f>
        <v>37556</v>
      </c>
      <c r="K12" s="4"/>
      <c r="L12" s="4">
        <v>37556</v>
      </c>
      <c r="M12" s="9"/>
      <c r="N12" s="4">
        <v>37556</v>
      </c>
      <c r="O12" s="4"/>
      <c r="P12" s="4">
        <v>28167</v>
      </c>
      <c r="Q12" s="4"/>
      <c r="R12" s="4">
        <v>18778</v>
      </c>
      <c r="S12" s="4"/>
      <c r="T12" s="4">
        <v>9389</v>
      </c>
      <c r="U12" s="9"/>
      <c r="V12" s="9"/>
    </row>
    <row r="13" spans="1:26" hidden="1">
      <c r="A13" s="2"/>
      <c r="B13" s="2"/>
      <c r="C13" s="2" t="s">
        <v>84</v>
      </c>
      <c r="D13" s="4">
        <v>0</v>
      </c>
      <c r="E13" s="9"/>
      <c r="F13" s="4">
        <v>0</v>
      </c>
      <c r="G13" s="4"/>
      <c r="H13" s="4">
        <v>0</v>
      </c>
      <c r="I13" s="4"/>
      <c r="J13" s="4">
        <v>0</v>
      </c>
      <c r="K13" s="4"/>
      <c r="L13" s="4">
        <v>0</v>
      </c>
      <c r="M13" s="9"/>
      <c r="N13" s="4">
        <v>0</v>
      </c>
      <c r="O13" s="4"/>
      <c r="P13" s="4">
        <f>+P7/4</f>
        <v>9389</v>
      </c>
      <c r="Q13" s="4"/>
      <c r="R13" s="4">
        <f>+R7/4</f>
        <v>9389</v>
      </c>
      <c r="S13" s="4"/>
      <c r="T13" s="4">
        <f>+T7/4</f>
        <v>9389</v>
      </c>
      <c r="U13" s="9"/>
      <c r="V13" s="23"/>
    </row>
    <row r="14" spans="1:26" hidden="1">
      <c r="A14" s="2"/>
      <c r="B14" s="2"/>
      <c r="C14" s="2" t="s">
        <v>87</v>
      </c>
      <c r="D14" s="4"/>
      <c r="E14" s="9"/>
      <c r="F14" s="4">
        <f>-F12</f>
        <v>0</v>
      </c>
      <c r="G14" s="4"/>
      <c r="H14" s="4">
        <f>-H12</f>
        <v>-37556</v>
      </c>
      <c r="I14" s="4"/>
      <c r="J14" s="4">
        <f>J12</f>
        <v>37556</v>
      </c>
      <c r="K14" s="4"/>
      <c r="L14" s="4">
        <v>0</v>
      </c>
      <c r="M14" s="9"/>
      <c r="N14" s="4"/>
      <c r="O14" s="4"/>
      <c r="P14" s="4"/>
      <c r="Q14" s="4"/>
      <c r="R14" s="4"/>
      <c r="S14" s="4"/>
      <c r="T14" s="4"/>
      <c r="U14" s="9"/>
      <c r="V14" s="23"/>
      <c r="W14" s="9"/>
      <c r="X14" s="9"/>
      <c r="Y14" s="9"/>
      <c r="Z14" s="9"/>
    </row>
    <row r="15" spans="1:26" hidden="1">
      <c r="A15" s="2"/>
      <c r="B15" s="2"/>
      <c r="C15" s="2" t="s">
        <v>95</v>
      </c>
      <c r="D15" s="38">
        <f>SUM(D12:D13)</f>
        <v>37556</v>
      </c>
      <c r="E15" s="9"/>
      <c r="F15" s="38">
        <f>SUM(F12:F14)</f>
        <v>0</v>
      </c>
      <c r="G15" s="4"/>
      <c r="H15" s="38">
        <f>SUM(H12:H14)</f>
        <v>0</v>
      </c>
      <c r="I15" s="4"/>
      <c r="J15" s="38">
        <f>J12-J14</f>
        <v>0</v>
      </c>
      <c r="K15" s="4"/>
      <c r="L15" s="38">
        <v>37556</v>
      </c>
      <c r="M15" s="9"/>
      <c r="N15" s="38">
        <f>SUM(N12:N13)</f>
        <v>37556</v>
      </c>
      <c r="O15" s="4"/>
      <c r="P15" s="38">
        <f>SUM(P12:P13)</f>
        <v>37556</v>
      </c>
      <c r="Q15" s="4"/>
      <c r="R15" s="38">
        <f>SUM(R12:R13)</f>
        <v>28167</v>
      </c>
      <c r="S15" s="4"/>
      <c r="T15" s="38">
        <f>SUM(T12:T13)</f>
        <v>18778</v>
      </c>
      <c r="U15" s="9"/>
      <c r="V15" s="9"/>
    </row>
    <row r="16" spans="1:26" ht="25.5" hidden="1" customHeight="1">
      <c r="A16" s="2"/>
      <c r="B16" s="2"/>
      <c r="C16" s="15" t="s">
        <v>139</v>
      </c>
      <c r="D16" s="46">
        <f>+D10-D15</f>
        <v>0</v>
      </c>
      <c r="E16" s="9"/>
      <c r="F16" s="46">
        <f>+F10-F15</f>
        <v>0</v>
      </c>
      <c r="G16" s="36"/>
      <c r="H16" s="46">
        <f>+H10-H15</f>
        <v>37556</v>
      </c>
      <c r="I16" s="36"/>
      <c r="J16" s="46">
        <f>+J10-J15</f>
        <v>0</v>
      </c>
      <c r="K16" s="36"/>
      <c r="L16" s="46">
        <v>0</v>
      </c>
      <c r="M16" s="9"/>
      <c r="N16" s="46">
        <f>+N10-N15</f>
        <v>0</v>
      </c>
      <c r="O16" s="36"/>
      <c r="P16" s="46">
        <f>+P10-P15</f>
        <v>0</v>
      </c>
      <c r="Q16" s="36"/>
      <c r="R16" s="46">
        <f>+R10-R15</f>
        <v>9389</v>
      </c>
      <c r="S16" s="36"/>
      <c r="T16" s="46">
        <f>+T10-T15</f>
        <v>18778</v>
      </c>
      <c r="U16" s="9"/>
      <c r="V16" s="9"/>
    </row>
    <row r="17" spans="1:26" hidden="1">
      <c r="A17" s="2"/>
      <c r="B17" s="2"/>
      <c r="C17" s="15"/>
      <c r="D17" s="36"/>
      <c r="E17" s="9"/>
      <c r="F17" s="36"/>
      <c r="G17" s="36"/>
      <c r="H17" s="36"/>
      <c r="I17" s="36"/>
      <c r="J17" s="36"/>
      <c r="K17" s="36"/>
      <c r="L17" s="36"/>
      <c r="M17" s="9"/>
      <c r="N17" s="36"/>
      <c r="O17" s="36"/>
      <c r="P17" s="36"/>
      <c r="Q17" s="36"/>
      <c r="R17" s="36"/>
      <c r="S17" s="36"/>
      <c r="T17" s="36"/>
      <c r="U17" s="9"/>
      <c r="V17" s="9"/>
      <c r="W17" s="9"/>
    </row>
    <row r="18" spans="1:26" hidden="1">
      <c r="A18" s="2"/>
      <c r="B18" s="2"/>
      <c r="C18" s="15"/>
      <c r="D18" s="4"/>
      <c r="E18" s="9"/>
      <c r="F18" s="4"/>
      <c r="G18" s="4"/>
      <c r="H18" s="4"/>
      <c r="I18" s="4"/>
      <c r="J18" s="4"/>
      <c r="K18" s="4"/>
      <c r="L18" s="4"/>
      <c r="M18" s="9"/>
      <c r="N18" s="36"/>
      <c r="O18" s="4"/>
      <c r="P18" s="4"/>
      <c r="Q18" s="4"/>
      <c r="R18" s="4"/>
      <c r="S18" s="4"/>
      <c r="T18" s="4"/>
      <c r="U18" s="9"/>
      <c r="V18" s="9"/>
      <c r="W18" s="9"/>
    </row>
    <row r="19" spans="1:26" ht="17">
      <c r="A19" s="2">
        <f>+A6</f>
        <v>12</v>
      </c>
      <c r="B19" s="2"/>
      <c r="C19" s="15" t="s">
        <v>179</v>
      </c>
      <c r="D19" s="4"/>
      <c r="E19" s="9"/>
      <c r="F19" s="4"/>
      <c r="G19" s="4"/>
      <c r="H19" s="4"/>
      <c r="I19" s="4"/>
      <c r="J19" s="4"/>
      <c r="K19" s="4"/>
      <c r="L19" s="4"/>
      <c r="M19" s="9"/>
      <c r="N19" s="36"/>
      <c r="O19" s="4"/>
      <c r="P19" s="4"/>
      <c r="Q19" s="4"/>
      <c r="R19" s="4"/>
      <c r="S19" s="4"/>
      <c r="T19" s="4"/>
      <c r="U19" s="9"/>
      <c r="V19" s="5"/>
      <c r="W19" s="5"/>
    </row>
    <row r="20" spans="1:26">
      <c r="A20" s="2"/>
      <c r="B20" s="2"/>
      <c r="C20" s="2" t="s">
        <v>79</v>
      </c>
      <c r="D20" s="4">
        <f>+N23</f>
        <v>139902</v>
      </c>
      <c r="E20" s="9"/>
      <c r="F20" s="4">
        <f>H23</f>
        <v>187665.75</v>
      </c>
      <c r="G20" s="4"/>
      <c r="H20" s="4">
        <f>J23</f>
        <v>187665.75</v>
      </c>
      <c r="I20" s="4"/>
      <c r="J20" s="4">
        <f>N23</f>
        <v>139902</v>
      </c>
      <c r="K20" s="4"/>
      <c r="L20" s="4">
        <v>139902</v>
      </c>
      <c r="M20" s="9"/>
      <c r="N20" s="4">
        <v>139902</v>
      </c>
      <c r="O20" s="4"/>
      <c r="P20" s="4">
        <v>74514</v>
      </c>
      <c r="Q20" s="4"/>
      <c r="R20" s="4">
        <v>74514</v>
      </c>
      <c r="S20" s="4"/>
      <c r="T20" s="4">
        <v>74514</v>
      </c>
      <c r="U20" s="9"/>
      <c r="V20" s="9"/>
      <c r="W20" s="9"/>
    </row>
    <row r="21" spans="1:26" ht="15.75" customHeight="1">
      <c r="A21" s="2"/>
      <c r="B21" s="2"/>
      <c r="C21" s="2" t="s">
        <v>80</v>
      </c>
      <c r="D21" s="4">
        <v>126000</v>
      </c>
      <c r="E21" s="9"/>
      <c r="F21" s="4">
        <v>0</v>
      </c>
      <c r="G21" s="4"/>
      <c r="H21" s="4">
        <v>0</v>
      </c>
      <c r="I21" s="4"/>
      <c r="J21" s="4">
        <v>47763.75</v>
      </c>
      <c r="K21" s="4"/>
      <c r="L21" s="4">
        <v>0</v>
      </c>
      <c r="M21" s="9"/>
      <c r="N21" s="4">
        <v>0</v>
      </c>
      <c r="O21" s="4"/>
      <c r="P21" s="4">
        <v>65388</v>
      </c>
      <c r="Q21" s="4"/>
      <c r="R21" s="4">
        <v>0</v>
      </c>
      <c r="S21" s="4"/>
      <c r="T21" s="4">
        <v>0</v>
      </c>
      <c r="U21" s="9"/>
      <c r="V21" s="9"/>
      <c r="W21" s="9"/>
    </row>
    <row r="22" spans="1:26" ht="15.75" hidden="1" customHeight="1">
      <c r="A22" s="2"/>
      <c r="B22" s="2"/>
      <c r="C22" s="2" t="s">
        <v>81</v>
      </c>
      <c r="D22" s="4">
        <v>0</v>
      </c>
      <c r="E22" s="9"/>
      <c r="F22" s="4">
        <v>0</v>
      </c>
      <c r="G22" s="4"/>
      <c r="H22" s="4">
        <v>0</v>
      </c>
      <c r="I22" s="4"/>
      <c r="J22" s="4">
        <v>0</v>
      </c>
      <c r="K22" s="4"/>
      <c r="L22" s="4">
        <v>0</v>
      </c>
      <c r="M22" s="9"/>
      <c r="N22" s="4">
        <v>0</v>
      </c>
      <c r="O22" s="4"/>
      <c r="P22" s="4">
        <v>0</v>
      </c>
      <c r="Q22" s="4"/>
      <c r="R22" s="4">
        <v>0</v>
      </c>
      <c r="S22" s="4"/>
      <c r="T22" s="4">
        <v>0</v>
      </c>
      <c r="U22" s="9"/>
      <c r="V22" s="9"/>
      <c r="W22" s="9"/>
    </row>
    <row r="23" spans="1:26" ht="15.75" customHeight="1">
      <c r="A23" s="2"/>
      <c r="B23" s="2"/>
      <c r="C23" s="2" t="s">
        <v>82</v>
      </c>
      <c r="D23" s="38">
        <f>SUM(D20:D22)</f>
        <v>265902</v>
      </c>
      <c r="E23" s="9"/>
      <c r="F23" s="38">
        <f>SUM(F20:F22)</f>
        <v>187665.75</v>
      </c>
      <c r="G23" s="4"/>
      <c r="H23" s="38">
        <f>SUM(H20:H22)</f>
        <v>187665.75</v>
      </c>
      <c r="I23" s="4"/>
      <c r="J23" s="38">
        <f>SUM(J20:J22)</f>
        <v>187665.75</v>
      </c>
      <c r="K23" s="4"/>
      <c r="L23" s="38">
        <v>139902</v>
      </c>
      <c r="M23" s="9"/>
      <c r="N23" s="38">
        <f>SUM(N20:N22)</f>
        <v>139902</v>
      </c>
      <c r="O23" s="4"/>
      <c r="P23" s="38">
        <f>SUM(P20:P22)</f>
        <v>139902</v>
      </c>
      <c r="Q23" s="4"/>
      <c r="R23" s="38">
        <f>SUM(R20:R22)</f>
        <v>74514</v>
      </c>
      <c r="S23" s="4"/>
      <c r="T23" s="38">
        <f>SUM(T20:T22)</f>
        <v>74514</v>
      </c>
      <c r="U23" s="9"/>
      <c r="V23" s="9"/>
      <c r="W23" s="9"/>
    </row>
    <row r="24" spans="1:26" ht="15.75" customHeight="1">
      <c r="A24" s="2"/>
      <c r="B24" s="2"/>
      <c r="C24" s="2"/>
      <c r="D24" s="4"/>
      <c r="E24" s="9"/>
      <c r="F24" s="4"/>
      <c r="G24" s="4"/>
      <c r="H24" s="4"/>
      <c r="I24" s="4"/>
      <c r="J24" s="4"/>
      <c r="K24" s="4"/>
      <c r="L24" s="4"/>
      <c r="M24" s="9"/>
      <c r="N24" s="4"/>
      <c r="O24" s="4"/>
      <c r="P24" s="4"/>
      <c r="Q24" s="4"/>
      <c r="R24" s="4"/>
      <c r="S24" s="4"/>
      <c r="T24" s="4"/>
      <c r="U24" s="9"/>
      <c r="V24" s="9"/>
      <c r="W24" s="9"/>
    </row>
    <row r="25" spans="1:26" ht="15.75" customHeight="1">
      <c r="A25" s="2"/>
      <c r="B25" s="2"/>
      <c r="C25" s="2" t="s">
        <v>83</v>
      </c>
      <c r="D25" s="4">
        <v>123557</v>
      </c>
      <c r="E25" s="9"/>
      <c r="F25" s="4">
        <f>H28</f>
        <v>163785.875</v>
      </c>
      <c r="G25" s="4"/>
      <c r="H25" s="4">
        <f>J28</f>
        <v>151843.9375</v>
      </c>
      <c r="I25" s="4"/>
      <c r="J25" s="4">
        <f>L28</f>
        <v>123557</v>
      </c>
      <c r="K25" s="4"/>
      <c r="L25" s="4">
        <v>107211</v>
      </c>
      <c r="M25" s="9"/>
      <c r="N25" s="4">
        <v>90864</v>
      </c>
      <c r="O25" s="4"/>
      <c r="P25" s="4">
        <v>55885</v>
      </c>
      <c r="Q25" s="4"/>
      <c r="R25" s="4">
        <v>37256</v>
      </c>
      <c r="S25" s="4"/>
      <c r="T25" s="4">
        <v>18628</v>
      </c>
      <c r="U25" s="9"/>
      <c r="V25" s="9"/>
      <c r="W25" s="9"/>
    </row>
    <row r="26" spans="1:26" ht="15.75" customHeight="1">
      <c r="A26" s="2"/>
      <c r="B26" s="2"/>
      <c r="C26" s="2" t="s">
        <v>182</v>
      </c>
      <c r="D26" s="4">
        <v>41545</v>
      </c>
      <c r="E26" s="9"/>
      <c r="F26" s="4">
        <f>SUM(F21:N21)*0.25</f>
        <v>11940.9375</v>
      </c>
      <c r="G26" s="4"/>
      <c r="H26" s="4">
        <f>J21*0.25+1</f>
        <v>11941.9375</v>
      </c>
      <c r="I26" s="4"/>
      <c r="J26" s="4">
        <f>(65384+J21+J22)*0.25</f>
        <v>28286.9375</v>
      </c>
      <c r="K26" s="4"/>
      <c r="L26" s="4">
        <v>16346</v>
      </c>
      <c r="M26" s="9"/>
      <c r="N26" s="4">
        <v>16347</v>
      </c>
      <c r="O26" s="4"/>
      <c r="P26" s="4">
        <v>34979</v>
      </c>
      <c r="Q26" s="4"/>
      <c r="R26" s="4">
        <v>18629</v>
      </c>
      <c r="S26" s="4"/>
      <c r="T26" s="4">
        <f>+T23/4+1.5</f>
        <v>18630</v>
      </c>
      <c r="U26" s="23"/>
      <c r="V26" s="23"/>
      <c r="W26" s="9"/>
    </row>
    <row r="27" spans="1:26" ht="15.75" hidden="1" customHeight="1">
      <c r="A27" s="2"/>
      <c r="B27" s="2"/>
      <c r="C27" s="2" t="s">
        <v>87</v>
      </c>
      <c r="D27" s="4"/>
      <c r="E27" s="9"/>
      <c r="F27" s="4">
        <f>-F22</f>
        <v>0</v>
      </c>
      <c r="G27" s="4"/>
      <c r="H27" s="4">
        <f>-H22</f>
        <v>0</v>
      </c>
      <c r="I27" s="4"/>
      <c r="J27" s="4"/>
      <c r="K27" s="4"/>
      <c r="L27" s="4"/>
      <c r="M27" s="9"/>
      <c r="N27" s="4"/>
      <c r="O27" s="4"/>
      <c r="P27" s="4"/>
      <c r="Q27" s="4"/>
      <c r="R27" s="4"/>
      <c r="S27" s="4"/>
      <c r="T27" s="4"/>
      <c r="U27" s="23"/>
      <c r="V27" s="23"/>
      <c r="W27" s="9"/>
      <c r="X27" s="9"/>
      <c r="Y27" s="9"/>
      <c r="Z27" s="9"/>
    </row>
    <row r="28" spans="1:26" ht="15.75" customHeight="1">
      <c r="A28" s="2"/>
      <c r="B28" s="2"/>
      <c r="C28" s="2" t="s">
        <v>95</v>
      </c>
      <c r="D28" s="38">
        <f>SUM(D25:D26)</f>
        <v>165102</v>
      </c>
      <c r="E28" s="9"/>
      <c r="F28" s="38">
        <f>SUM(F25:F26)</f>
        <v>175726.8125</v>
      </c>
      <c r="G28" s="4"/>
      <c r="H28" s="38">
        <f>SUM(H25:H26)</f>
        <v>163785.875</v>
      </c>
      <c r="I28" s="4"/>
      <c r="J28" s="38">
        <f>SUM(J25:J26)</f>
        <v>151843.9375</v>
      </c>
      <c r="K28" s="4"/>
      <c r="L28" s="38">
        <v>123557</v>
      </c>
      <c r="M28" s="9"/>
      <c r="N28" s="38">
        <f>SUM(N25:N26)</f>
        <v>107211</v>
      </c>
      <c r="O28" s="4"/>
      <c r="P28" s="38">
        <f>SUM(P25:P26)</f>
        <v>90864</v>
      </c>
      <c r="Q28" s="4"/>
      <c r="R28" s="38">
        <f>SUM(R25:R26)</f>
        <v>55885</v>
      </c>
      <c r="S28" s="4"/>
      <c r="T28" s="38">
        <f>SUM(T25:T26)</f>
        <v>37258</v>
      </c>
      <c r="U28" s="9"/>
      <c r="V28" s="9"/>
      <c r="W28" s="9"/>
    </row>
    <row r="29" spans="1:26" ht="27" customHeight="1">
      <c r="A29" s="2"/>
      <c r="B29" s="2"/>
      <c r="C29" s="15" t="s">
        <v>139</v>
      </c>
      <c r="D29" s="46">
        <f>+D23-D28</f>
        <v>100800</v>
      </c>
      <c r="E29" s="9"/>
      <c r="F29" s="46">
        <f>+F23-F28</f>
        <v>11938.9375</v>
      </c>
      <c r="G29" s="36"/>
      <c r="H29" s="46">
        <f>+H23-H28</f>
        <v>23879.875</v>
      </c>
      <c r="I29" s="36"/>
      <c r="J29" s="46">
        <f>+J23-J28</f>
        <v>35821.8125</v>
      </c>
      <c r="K29" s="36"/>
      <c r="L29" s="51">
        <v>16345</v>
      </c>
      <c r="M29" s="9"/>
      <c r="N29" s="46">
        <f>+N23-N28</f>
        <v>32691</v>
      </c>
      <c r="O29" s="36"/>
      <c r="P29" s="46">
        <f>+P23-P28</f>
        <v>49038</v>
      </c>
      <c r="Q29" s="36"/>
      <c r="R29" s="46">
        <f>+R23-R28</f>
        <v>18629</v>
      </c>
      <c r="S29" s="36"/>
      <c r="T29" s="46">
        <f>+T23-T28</f>
        <v>37256</v>
      </c>
      <c r="U29" s="9"/>
      <c r="V29" s="9"/>
      <c r="W29" s="9"/>
    </row>
    <row r="30" spans="1:26" ht="15.75" customHeight="1">
      <c r="A30" s="2"/>
      <c r="B30" s="2"/>
      <c r="C30" s="15"/>
      <c r="D30" s="36"/>
      <c r="E30" s="9"/>
      <c r="F30" s="36"/>
      <c r="G30" s="36"/>
      <c r="H30" s="36"/>
      <c r="I30" s="36"/>
      <c r="J30" s="36"/>
      <c r="K30" s="36"/>
      <c r="L30" s="36"/>
      <c r="M30" s="9"/>
      <c r="N30" s="36"/>
      <c r="O30" s="36"/>
      <c r="P30" s="36"/>
      <c r="Q30" s="36"/>
      <c r="R30" s="36"/>
      <c r="S30" s="36"/>
      <c r="T30" s="36"/>
      <c r="U30" s="9"/>
      <c r="V30" s="9"/>
      <c r="W30" s="9"/>
    </row>
    <row r="31" spans="1:26" ht="15.75" customHeight="1">
      <c r="A31" s="2"/>
      <c r="B31" s="2"/>
      <c r="C31" s="4"/>
      <c r="D31" s="4"/>
      <c r="E31" s="9"/>
      <c r="F31" s="4"/>
      <c r="G31" s="4"/>
      <c r="H31" s="4"/>
      <c r="I31" s="4"/>
      <c r="J31" s="4"/>
      <c r="K31" s="4"/>
      <c r="L31" s="4"/>
      <c r="M31" s="9"/>
      <c r="N31" s="4"/>
      <c r="O31" s="4"/>
      <c r="P31" s="4"/>
      <c r="Q31" s="4"/>
      <c r="R31" s="4"/>
      <c r="S31" s="4"/>
      <c r="T31" s="4"/>
      <c r="U31" s="9"/>
      <c r="V31" s="9"/>
      <c r="W31" s="9"/>
    </row>
    <row r="32" spans="1:26" ht="15.75" customHeight="1">
      <c r="A32" s="2">
        <f>+A19+1</f>
        <v>13</v>
      </c>
      <c r="B32" s="2"/>
      <c r="C32" s="15" t="s">
        <v>122</v>
      </c>
      <c r="D32" s="4"/>
      <c r="E32" s="9"/>
      <c r="F32" s="4"/>
      <c r="G32" s="4"/>
      <c r="H32" s="4"/>
      <c r="I32" s="4"/>
      <c r="J32" s="4"/>
      <c r="K32" s="4"/>
      <c r="L32" s="4"/>
      <c r="M32" s="9"/>
      <c r="N32" s="36"/>
      <c r="O32" s="4"/>
      <c r="P32" s="4"/>
      <c r="Q32" s="4"/>
      <c r="R32" s="4"/>
      <c r="S32" s="4"/>
      <c r="T32" s="4"/>
      <c r="U32" s="9"/>
      <c r="V32" s="9"/>
      <c r="W32" s="9"/>
    </row>
    <row r="33" spans="1:23" ht="15.75" customHeight="1">
      <c r="A33" s="2"/>
      <c r="B33" s="2"/>
      <c r="C33" s="2" t="s">
        <v>186</v>
      </c>
      <c r="D33" s="4">
        <v>42890</v>
      </c>
      <c r="E33" s="9"/>
      <c r="F33" s="4">
        <f>H36</f>
        <v>40962.507142857146</v>
      </c>
      <c r="G33" s="4"/>
      <c r="H33" s="4">
        <f>J36</f>
        <v>54406.25</v>
      </c>
      <c r="I33" s="4"/>
      <c r="J33" s="4">
        <f>L36</f>
        <v>42890</v>
      </c>
      <c r="K33" s="4"/>
      <c r="L33" s="4">
        <v>39082</v>
      </c>
      <c r="M33" s="9"/>
      <c r="N33" s="4">
        <v>35524</v>
      </c>
      <c r="O33" s="4"/>
      <c r="P33" s="4">
        <v>27868</v>
      </c>
      <c r="Q33" s="4"/>
      <c r="R33" s="4">
        <v>27868</v>
      </c>
      <c r="S33" s="4"/>
      <c r="T33" s="4">
        <v>27868</v>
      </c>
      <c r="U33" s="9"/>
      <c r="V33" s="9"/>
      <c r="W33" s="9"/>
    </row>
    <row r="34" spans="1:23" ht="15.75" customHeight="1">
      <c r="A34" s="2"/>
      <c r="B34" s="2"/>
      <c r="C34" s="2" t="s">
        <v>80</v>
      </c>
      <c r="D34" s="4"/>
      <c r="E34" s="9"/>
      <c r="F34" s="4">
        <f>4026.25-0.56/0.75</f>
        <v>4025.5033333333336</v>
      </c>
      <c r="G34" s="4"/>
      <c r="H34" s="4">
        <f>3901+4026+1</f>
        <v>7928</v>
      </c>
      <c r="I34" s="4"/>
      <c r="J34" s="4">
        <f>3807.5+3807.5+3901.25</f>
        <v>11516.25</v>
      </c>
      <c r="K34" s="4"/>
      <c r="L34" s="4">
        <v>3808</v>
      </c>
      <c r="M34" s="9"/>
      <c r="N34" s="4">
        <v>3557.6</v>
      </c>
      <c r="O34" s="4"/>
      <c r="P34" s="4">
        <v>7656</v>
      </c>
      <c r="Q34" s="4"/>
      <c r="R34" s="4"/>
      <c r="S34" s="4"/>
      <c r="T34" s="4"/>
      <c r="U34" s="9"/>
      <c r="V34" s="9"/>
      <c r="W34" s="9"/>
    </row>
    <row r="35" spans="1:23" ht="15.75" customHeight="1">
      <c r="A35" s="2"/>
      <c r="B35" s="2"/>
      <c r="C35" s="2" t="s">
        <v>188</v>
      </c>
      <c r="D35" s="4">
        <v>-8000</v>
      </c>
      <c r="E35" s="9"/>
      <c r="F35" s="4">
        <v>0</v>
      </c>
      <c r="G35" s="4"/>
      <c r="H35" s="4">
        <f>-(H33+H34)/420*144</f>
        <v>-21371.742857142854</v>
      </c>
      <c r="I35" s="4"/>
      <c r="J35" s="4"/>
      <c r="K35" s="4"/>
      <c r="L35" s="4"/>
      <c r="M35" s="9"/>
      <c r="N35" s="4"/>
      <c r="O35" s="4"/>
      <c r="P35" s="4"/>
      <c r="Q35" s="4"/>
      <c r="R35" s="4"/>
      <c r="S35" s="4"/>
      <c r="T35" s="4"/>
      <c r="U35" s="9"/>
      <c r="V35" s="9"/>
      <c r="W35" s="9"/>
    </row>
    <row r="36" spans="1:23" ht="15.75" customHeight="1">
      <c r="A36" s="2"/>
      <c r="B36" s="2"/>
      <c r="C36" s="2" t="s">
        <v>189</v>
      </c>
      <c r="D36" s="38">
        <f>SUM(D33:D35)</f>
        <v>34890</v>
      </c>
      <c r="E36" s="9"/>
      <c r="F36" s="38">
        <f>SUM(F33:F35)</f>
        <v>44988.01047619048</v>
      </c>
      <c r="G36" s="4"/>
      <c r="H36" s="38">
        <f>SUM(H33:H35)</f>
        <v>40962.507142857146</v>
      </c>
      <c r="I36" s="4"/>
      <c r="J36" s="38">
        <f>SUM(J33:J35)</f>
        <v>54406.25</v>
      </c>
      <c r="K36" s="4"/>
      <c r="L36" s="38">
        <v>42890</v>
      </c>
      <c r="M36" s="9"/>
      <c r="N36" s="38">
        <f>SUM(N33:N35)</f>
        <v>39081.599999999999</v>
      </c>
      <c r="O36" s="4"/>
      <c r="P36" s="38">
        <f>SUM(P33:P35)</f>
        <v>35524</v>
      </c>
      <c r="Q36" s="4"/>
      <c r="R36" s="38">
        <f>SUM(R33:R35)</f>
        <v>27868</v>
      </c>
      <c r="S36" s="4"/>
      <c r="T36" s="38">
        <f>SUM(T33:T35)</f>
        <v>27868</v>
      </c>
      <c r="U36" s="9"/>
      <c r="V36" s="9"/>
      <c r="W36" s="9"/>
    </row>
    <row r="37" spans="1:23" ht="15.75" customHeight="1">
      <c r="A37" s="2"/>
      <c r="B37" s="2"/>
      <c r="C37" s="2"/>
      <c r="D37" s="4"/>
      <c r="E37" s="9"/>
      <c r="F37" s="4"/>
      <c r="G37" s="4"/>
      <c r="H37" s="4"/>
      <c r="I37" s="4"/>
      <c r="J37" s="4"/>
      <c r="K37" s="4"/>
      <c r="L37" s="4"/>
      <c r="M37" s="9"/>
      <c r="N37" s="4"/>
      <c r="O37" s="4"/>
      <c r="P37" s="4"/>
      <c r="Q37" s="4"/>
      <c r="R37" s="4"/>
      <c r="S37" s="4"/>
      <c r="T37" s="4"/>
      <c r="U37" s="9"/>
      <c r="V37" s="9"/>
      <c r="W37" s="9"/>
    </row>
    <row r="38" spans="1:23" ht="15.75" customHeight="1">
      <c r="A38" s="2"/>
      <c r="B38" s="2"/>
      <c r="C38" s="2" t="s">
        <v>83</v>
      </c>
      <c r="D38" s="4">
        <v>35065.5</v>
      </c>
      <c r="E38" s="9"/>
      <c r="F38" s="4">
        <f>H41</f>
        <v>27938.319642857146</v>
      </c>
      <c r="G38" s="4"/>
      <c r="H38" s="4">
        <f>J41</f>
        <v>41700.0625</v>
      </c>
      <c r="I38" s="4"/>
      <c r="J38" s="4">
        <f>L41</f>
        <v>35065.5</v>
      </c>
      <c r="K38" s="4"/>
      <c r="L38" s="4">
        <v>31310</v>
      </c>
      <c r="M38" s="9"/>
      <c r="N38" s="4">
        <v>28507</v>
      </c>
      <c r="O38" s="4"/>
      <c r="P38" s="4">
        <v>19626</v>
      </c>
      <c r="Q38" s="4"/>
      <c r="R38" s="4">
        <v>12659</v>
      </c>
      <c r="S38" s="4"/>
      <c r="T38" s="4">
        <v>5692</v>
      </c>
      <c r="U38" s="9"/>
      <c r="V38" s="9"/>
      <c r="W38" s="9"/>
    </row>
    <row r="39" spans="1:23" ht="15.75" customHeight="1">
      <c r="A39" s="2"/>
      <c r="B39" s="2"/>
      <c r="C39" s="2" t="s">
        <v>192</v>
      </c>
      <c r="D39" s="4">
        <v>-8000</v>
      </c>
      <c r="E39" s="9"/>
      <c r="F39" s="4">
        <f>+F35</f>
        <v>0</v>
      </c>
      <c r="G39" s="4"/>
      <c r="H39" s="4">
        <f>+H35</f>
        <v>-21371.742857142854</v>
      </c>
      <c r="I39" s="4"/>
      <c r="J39" s="4">
        <f>+J35</f>
        <v>0</v>
      </c>
      <c r="K39" s="4"/>
      <c r="L39" s="4">
        <v>0</v>
      </c>
      <c r="M39" s="9"/>
      <c r="N39" s="4"/>
      <c r="O39" s="4"/>
      <c r="P39" s="4"/>
      <c r="Q39" s="4"/>
      <c r="R39" s="4"/>
      <c r="S39" s="4"/>
      <c r="T39" s="4"/>
      <c r="U39" s="9"/>
      <c r="V39" s="9"/>
      <c r="W39" s="9"/>
    </row>
    <row r="40" spans="1:23" ht="15.75" customHeight="1">
      <c r="A40" s="2"/>
      <c r="B40" s="2"/>
      <c r="C40" s="2" t="s">
        <v>182</v>
      </c>
      <c r="D40" s="4">
        <v>3756</v>
      </c>
      <c r="E40" s="9"/>
      <c r="F40" s="4">
        <f>SUM(F34:L34)*0.25</f>
        <v>6819.4383333333335</v>
      </c>
      <c r="G40" s="4"/>
      <c r="H40" s="4">
        <v>7610</v>
      </c>
      <c r="I40" s="4"/>
      <c r="J40" s="4">
        <f>+(-27868+J36)/4</f>
        <v>6634.5625</v>
      </c>
      <c r="K40" s="4"/>
      <c r="L40" s="4">
        <v>3755.5</v>
      </c>
      <c r="M40" s="9"/>
      <c r="N40" s="4">
        <f>+(-27868+N36)/4</f>
        <v>2803.3999999999996</v>
      </c>
      <c r="O40" s="4"/>
      <c r="P40" s="4">
        <f>+P36/4</f>
        <v>8881</v>
      </c>
      <c r="Q40" s="4"/>
      <c r="R40" s="4">
        <f>+R36/4</f>
        <v>6967</v>
      </c>
      <c r="S40" s="4"/>
      <c r="T40" s="4">
        <f>+T36/4</f>
        <v>6967</v>
      </c>
      <c r="U40" s="9"/>
      <c r="V40" s="23"/>
      <c r="W40" s="9"/>
    </row>
    <row r="41" spans="1:23" ht="15.75" customHeight="1">
      <c r="A41" s="2"/>
      <c r="B41" s="2"/>
      <c r="C41" s="2" t="s">
        <v>95</v>
      </c>
      <c r="D41" s="38">
        <f>SUM(D38:D40)</f>
        <v>30821.5</v>
      </c>
      <c r="E41" s="9"/>
      <c r="F41" s="38">
        <f>SUM(F38:F40)</f>
        <v>34757.757976190478</v>
      </c>
      <c r="G41" s="4"/>
      <c r="H41" s="38">
        <f>SUM(H38:H40)</f>
        <v>27938.319642857146</v>
      </c>
      <c r="I41" s="4"/>
      <c r="J41" s="38">
        <f>SUM(J38:J40)</f>
        <v>41700.0625</v>
      </c>
      <c r="K41" s="4"/>
      <c r="L41" s="38">
        <v>35065.5</v>
      </c>
      <c r="M41" s="9"/>
      <c r="N41" s="38">
        <f>SUM(N38:N40)</f>
        <v>31310.400000000001</v>
      </c>
      <c r="O41" s="4"/>
      <c r="P41" s="38">
        <f>SUM(P38:P40)</f>
        <v>28507</v>
      </c>
      <c r="Q41" s="4"/>
      <c r="R41" s="38">
        <f>SUM(R38:R40)</f>
        <v>19626</v>
      </c>
      <c r="S41" s="4"/>
      <c r="T41" s="38">
        <f>SUM(T38:T40)</f>
        <v>12659</v>
      </c>
      <c r="U41" s="9"/>
      <c r="V41" s="9"/>
      <c r="W41" s="9"/>
    </row>
    <row r="42" spans="1:23" ht="25.5" customHeight="1">
      <c r="A42" s="15"/>
      <c r="B42" s="15"/>
      <c r="C42" s="15" t="s">
        <v>139</v>
      </c>
      <c r="D42" s="46">
        <f>+D36-D41</f>
        <v>4068.5</v>
      </c>
      <c r="E42" s="9"/>
      <c r="F42" s="46">
        <f>+F36-F41</f>
        <v>10230.252500000002</v>
      </c>
      <c r="G42" s="36"/>
      <c r="H42" s="46">
        <f>+H36-H41</f>
        <v>13024.1875</v>
      </c>
      <c r="I42" s="36"/>
      <c r="J42" s="46">
        <f>+J36-J41</f>
        <v>12706.1875</v>
      </c>
      <c r="K42" s="36"/>
      <c r="L42" s="51">
        <v>7824.5</v>
      </c>
      <c r="M42" s="9"/>
      <c r="N42" s="46">
        <f>+N36-N41</f>
        <v>7771.1999999999971</v>
      </c>
      <c r="O42" s="36"/>
      <c r="P42" s="46">
        <f>+P36-P41</f>
        <v>7017</v>
      </c>
      <c r="Q42" s="36"/>
      <c r="R42" s="46">
        <f>+R36-R41</f>
        <v>8242</v>
      </c>
      <c r="S42" s="36"/>
      <c r="T42" s="46">
        <f>+T36-T41</f>
        <v>15209</v>
      </c>
      <c r="U42" s="9"/>
      <c r="V42" s="50"/>
      <c r="W42" s="23"/>
    </row>
    <row r="43" spans="1:23" ht="15.75" customHeight="1">
      <c r="A43" s="2"/>
      <c r="B43" s="2"/>
      <c r="C43" s="2"/>
      <c r="D43" s="4"/>
      <c r="E43" s="9"/>
      <c r="F43" s="4"/>
      <c r="G43" s="4"/>
      <c r="H43" s="4"/>
      <c r="I43" s="4"/>
      <c r="J43" s="4"/>
      <c r="K43" s="4"/>
      <c r="L43" s="4"/>
      <c r="M43" s="9"/>
      <c r="N43" s="4"/>
      <c r="O43" s="4"/>
      <c r="P43" s="4"/>
      <c r="Q43" s="4"/>
      <c r="R43" s="4"/>
      <c r="S43" s="4"/>
      <c r="T43" s="4"/>
      <c r="U43" s="9"/>
      <c r="V43" s="9"/>
      <c r="W43" s="9"/>
    </row>
    <row r="44" spans="1:23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23"/>
      <c r="O44" s="9"/>
      <c r="P44" s="9"/>
      <c r="Q44" s="9"/>
      <c r="R44" s="9"/>
      <c r="S44" s="9"/>
      <c r="T44" s="9"/>
      <c r="U44" s="9"/>
      <c r="V44" s="9"/>
      <c r="W44" s="9"/>
    </row>
    <row r="45" spans="1:23" ht="15.75" customHeight="1">
      <c r="A45" s="2">
        <f>+A32+1</f>
        <v>14</v>
      </c>
      <c r="B45" s="9"/>
      <c r="C45" s="15" t="s">
        <v>184</v>
      </c>
      <c r="D45" s="9"/>
      <c r="E45" s="9"/>
      <c r="F45" s="50"/>
      <c r="G45" s="9"/>
      <c r="H45" s="9"/>
      <c r="I45" s="9"/>
      <c r="J45" s="9"/>
      <c r="K45" s="9"/>
      <c r="L45" s="9"/>
      <c r="M45" s="9"/>
      <c r="N45" s="36"/>
      <c r="O45" s="9"/>
      <c r="P45" s="9"/>
      <c r="Q45" s="9"/>
      <c r="R45" s="9"/>
      <c r="S45" s="9"/>
      <c r="T45" s="9"/>
      <c r="U45" s="9"/>
      <c r="V45" s="9"/>
      <c r="W45" s="9"/>
    </row>
    <row r="46" spans="1:23" ht="15.75" customHeight="1">
      <c r="A46" s="9"/>
      <c r="B46" s="9"/>
      <c r="C46" s="2" t="s">
        <v>79</v>
      </c>
      <c r="D46" s="4">
        <v>58845</v>
      </c>
      <c r="E46" s="9"/>
      <c r="F46" s="4">
        <f>J49</f>
        <v>58845</v>
      </c>
      <c r="G46" s="4"/>
      <c r="H46" s="4">
        <f>L49</f>
        <v>58845</v>
      </c>
      <c r="I46" s="4"/>
      <c r="J46" s="4">
        <f>L49</f>
        <v>58845</v>
      </c>
      <c r="K46" s="4"/>
      <c r="L46" s="4">
        <v>58845</v>
      </c>
      <c r="M46" s="9"/>
      <c r="N46" s="4">
        <v>45725</v>
      </c>
      <c r="O46" s="4"/>
      <c r="P46" s="4">
        <v>45725</v>
      </c>
      <c r="Q46" s="4"/>
      <c r="R46" s="4">
        <v>45725</v>
      </c>
      <c r="S46" s="4"/>
      <c r="T46" s="4">
        <v>0</v>
      </c>
      <c r="U46" s="9"/>
      <c r="V46" s="9"/>
      <c r="W46" s="9"/>
    </row>
    <row r="47" spans="1:23" ht="16.5" customHeight="1">
      <c r="A47" s="9"/>
      <c r="B47" s="9"/>
      <c r="C47" s="2" t="s">
        <v>80</v>
      </c>
      <c r="D47" s="4">
        <v>0</v>
      </c>
      <c r="E47" s="9"/>
      <c r="F47" s="4">
        <v>0</v>
      </c>
      <c r="G47" s="4"/>
      <c r="H47" s="4">
        <v>0</v>
      </c>
      <c r="I47" s="4"/>
      <c r="J47" s="4">
        <v>0</v>
      </c>
      <c r="K47" s="4"/>
      <c r="L47" s="4">
        <v>0</v>
      </c>
      <c r="M47" s="9"/>
      <c r="N47" s="4">
        <v>13120</v>
      </c>
      <c r="O47" s="4"/>
      <c r="P47" s="4">
        <v>0</v>
      </c>
      <c r="Q47" s="4"/>
      <c r="R47" s="4">
        <v>0</v>
      </c>
      <c r="S47" s="4"/>
      <c r="T47" s="4">
        <v>55725</v>
      </c>
      <c r="U47" s="9"/>
      <c r="V47" s="9"/>
      <c r="W47" s="9"/>
    </row>
    <row r="48" spans="1:23" ht="15.75" customHeight="1">
      <c r="A48" s="9"/>
      <c r="B48" s="9"/>
      <c r="C48" s="2" t="s">
        <v>81</v>
      </c>
      <c r="D48" s="4"/>
      <c r="E48" s="9"/>
      <c r="F48" s="4">
        <v>-13718</v>
      </c>
      <c r="G48" s="4"/>
      <c r="H48" s="4"/>
      <c r="I48" s="4"/>
      <c r="J48" s="4"/>
      <c r="K48" s="4"/>
      <c r="L48" s="4"/>
      <c r="M48" s="9"/>
      <c r="N48" s="4"/>
      <c r="O48" s="4"/>
      <c r="P48" s="4"/>
      <c r="Q48" s="4"/>
      <c r="R48" s="4"/>
      <c r="S48" s="4"/>
      <c r="T48" s="4">
        <v>-10000</v>
      </c>
      <c r="U48" s="9"/>
      <c r="V48" s="9"/>
      <c r="W48" s="9"/>
    </row>
    <row r="49" spans="1:26" ht="15.75" customHeight="1">
      <c r="A49" s="9"/>
      <c r="B49" s="9"/>
      <c r="C49" s="2" t="s">
        <v>82</v>
      </c>
      <c r="D49" s="38">
        <f>SUM(D46:D48)</f>
        <v>58845</v>
      </c>
      <c r="E49" s="9"/>
      <c r="F49" s="38">
        <f>SUM(F46:F48)</f>
        <v>45127</v>
      </c>
      <c r="G49" s="4"/>
      <c r="H49" s="38">
        <f>SUM(H46:H48)</f>
        <v>58845</v>
      </c>
      <c r="I49" s="4"/>
      <c r="J49" s="38">
        <f>SUM(J46:J48)</f>
        <v>58845</v>
      </c>
      <c r="K49" s="4"/>
      <c r="L49" s="38">
        <v>58845</v>
      </c>
      <c r="M49" s="9"/>
      <c r="N49" s="38">
        <f>SUM(N46:N48)</f>
        <v>58845</v>
      </c>
      <c r="O49" s="4"/>
      <c r="P49" s="38">
        <f>SUM(P46:P48)</f>
        <v>45725</v>
      </c>
      <c r="Q49" s="4"/>
      <c r="R49" s="38">
        <f>SUM(R46:R48)</f>
        <v>45725</v>
      </c>
      <c r="S49" s="4"/>
      <c r="T49" s="38">
        <f>SUM(T46:T48)</f>
        <v>45725</v>
      </c>
      <c r="U49" s="9"/>
      <c r="V49" s="9"/>
      <c r="W49" s="9"/>
    </row>
    <row r="50" spans="1:26" ht="15.75" customHeight="1">
      <c r="A50" s="9"/>
      <c r="B50" s="9"/>
      <c r="C50" s="2"/>
      <c r="D50" s="4"/>
      <c r="E50" s="9"/>
      <c r="F50" s="4"/>
      <c r="G50" s="4"/>
      <c r="H50" s="4"/>
      <c r="I50" s="4"/>
      <c r="J50" s="4"/>
      <c r="K50" s="4"/>
      <c r="L50" s="4"/>
      <c r="M50" s="9"/>
      <c r="N50" s="4"/>
      <c r="O50" s="4"/>
      <c r="P50" s="4"/>
      <c r="Q50" s="4"/>
      <c r="R50" s="4"/>
      <c r="S50" s="4"/>
      <c r="T50" s="4"/>
      <c r="U50" s="9"/>
      <c r="V50" s="9"/>
      <c r="W50" s="9"/>
    </row>
    <row r="51" spans="1:26" ht="15.75" customHeight="1">
      <c r="A51" s="9"/>
      <c r="B51" s="9"/>
      <c r="C51" s="2" t="s">
        <v>83</v>
      </c>
      <c r="D51" s="4">
        <v>49005</v>
      </c>
      <c r="E51" s="9"/>
      <c r="F51" s="4">
        <f>H54</f>
        <v>55565</v>
      </c>
      <c r="G51" s="4"/>
      <c r="H51" s="4">
        <f>J54</f>
        <v>52285</v>
      </c>
      <c r="I51" s="4"/>
      <c r="J51" s="4">
        <f>L54</f>
        <v>49005</v>
      </c>
      <c r="K51" s="4"/>
      <c r="L51" s="4">
        <v>45725</v>
      </c>
      <c r="M51" s="9"/>
      <c r="N51" s="4">
        <v>34293.25</v>
      </c>
      <c r="O51" s="4"/>
      <c r="P51" s="4">
        <v>22862</v>
      </c>
      <c r="Q51" s="4"/>
      <c r="R51" s="4">
        <v>11431</v>
      </c>
      <c r="S51" s="4"/>
      <c r="T51" s="4">
        <v>0</v>
      </c>
      <c r="U51" s="9"/>
      <c r="V51" s="9"/>
      <c r="W51" s="9"/>
    </row>
    <row r="52" spans="1:26" ht="15.75" customHeight="1">
      <c r="A52" s="9"/>
      <c r="B52" s="9"/>
      <c r="C52" s="2" t="s">
        <v>182</v>
      </c>
      <c r="D52" s="4">
        <v>3280</v>
      </c>
      <c r="E52" s="9"/>
      <c r="F52" s="4">
        <f>N47/4</f>
        <v>3280</v>
      </c>
      <c r="G52" s="4"/>
      <c r="H52" s="4">
        <f>N47/4</f>
        <v>3280</v>
      </c>
      <c r="I52" s="4"/>
      <c r="J52" s="4">
        <f>N47/4</f>
        <v>3280</v>
      </c>
      <c r="K52" s="4"/>
      <c r="L52" s="4">
        <f>N47/4</f>
        <v>3280</v>
      </c>
      <c r="M52" s="9"/>
      <c r="N52" s="4">
        <v>11431.75</v>
      </c>
      <c r="O52" s="4"/>
      <c r="P52" s="4">
        <f>+P49/4</f>
        <v>11431.25</v>
      </c>
      <c r="Q52" s="4"/>
      <c r="R52" s="4">
        <f>+R49/4</f>
        <v>11431.25</v>
      </c>
      <c r="S52" s="4"/>
      <c r="T52" s="4">
        <f>+T49/4</f>
        <v>11431.25</v>
      </c>
      <c r="U52" s="9"/>
      <c r="V52" s="9"/>
      <c r="W52" s="9"/>
    </row>
    <row r="53" spans="1:26" ht="15.75" customHeight="1">
      <c r="A53" s="9"/>
      <c r="B53" s="9"/>
      <c r="C53" s="52" t="s">
        <v>192</v>
      </c>
      <c r="D53" s="4"/>
      <c r="E53" s="9"/>
      <c r="F53" s="4">
        <f>F48</f>
        <v>-13718</v>
      </c>
      <c r="G53" s="4"/>
      <c r="H53" s="4">
        <v>0</v>
      </c>
      <c r="I53" s="4"/>
      <c r="J53" s="4">
        <v>0</v>
      </c>
      <c r="K53" s="4"/>
      <c r="L53" s="4">
        <v>0</v>
      </c>
      <c r="M53" s="9"/>
      <c r="N53" s="4"/>
      <c r="O53" s="4"/>
      <c r="P53" s="4"/>
      <c r="Q53" s="4"/>
      <c r="R53" s="4"/>
      <c r="S53" s="4"/>
      <c r="T53" s="4"/>
      <c r="U53" s="9"/>
      <c r="V53" s="9"/>
      <c r="W53" s="9"/>
      <c r="X53" s="9"/>
      <c r="Y53" s="9"/>
      <c r="Z53" s="9"/>
    </row>
    <row r="54" spans="1:26" ht="15.75" customHeight="1">
      <c r="A54" s="9"/>
      <c r="B54" s="9"/>
      <c r="C54" s="2" t="s">
        <v>95</v>
      </c>
      <c r="D54" s="38">
        <f>SUM(D51:D52)</f>
        <v>52285</v>
      </c>
      <c r="E54" s="9"/>
      <c r="F54" s="38">
        <f>SUM(F51:F53)</f>
        <v>45127</v>
      </c>
      <c r="G54" s="4"/>
      <c r="H54" s="38">
        <f>SUM(H51:H52)</f>
        <v>55565</v>
      </c>
      <c r="I54" s="4"/>
      <c r="J54" s="38">
        <f>SUM(J51:J52)</f>
        <v>52285</v>
      </c>
      <c r="K54" s="4"/>
      <c r="L54" s="38">
        <v>49005</v>
      </c>
      <c r="M54" s="9"/>
      <c r="N54" s="38">
        <f>SUM(N51:N52)</f>
        <v>45725</v>
      </c>
      <c r="O54" s="4"/>
      <c r="P54" s="38">
        <f>SUM(P51:P52)</f>
        <v>34293.25</v>
      </c>
      <c r="Q54" s="4"/>
      <c r="R54" s="38">
        <f>SUM(R51:R52)</f>
        <v>22862.25</v>
      </c>
      <c r="S54" s="4"/>
      <c r="T54" s="38">
        <f>SUM(T51:T52)</f>
        <v>11431.25</v>
      </c>
      <c r="U54" s="9"/>
      <c r="V54" s="9"/>
      <c r="W54" s="9"/>
    </row>
    <row r="55" spans="1:26" ht="21.75" customHeight="1">
      <c r="A55" s="9"/>
      <c r="B55" s="9"/>
      <c r="C55" s="15" t="s">
        <v>139</v>
      </c>
      <c r="D55" s="46">
        <f>+D49-D54</f>
        <v>6560</v>
      </c>
      <c r="E55" s="23"/>
      <c r="F55" s="46">
        <f>+F49-F54</f>
        <v>0</v>
      </c>
      <c r="G55" s="36"/>
      <c r="H55" s="46">
        <f>+H49-H54</f>
        <v>3280</v>
      </c>
      <c r="I55" s="36"/>
      <c r="J55" s="46">
        <f>+J49-J54</f>
        <v>6560</v>
      </c>
      <c r="K55" s="36"/>
      <c r="L55" s="46">
        <v>9840</v>
      </c>
      <c r="M55" s="9"/>
      <c r="N55" s="46">
        <f>+N49-N54</f>
        <v>13120</v>
      </c>
      <c r="O55" s="36"/>
      <c r="P55" s="46">
        <f>+P49-P54</f>
        <v>11431.75</v>
      </c>
      <c r="Q55" s="36"/>
      <c r="R55" s="46">
        <f>+R49-R54</f>
        <v>22862.75</v>
      </c>
      <c r="S55" s="36"/>
      <c r="T55" s="46">
        <f>+T49-T54</f>
        <v>34293.75</v>
      </c>
      <c r="U55" s="9"/>
      <c r="V55" s="9"/>
      <c r="W55" s="9"/>
    </row>
    <row r="56" spans="1:2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23"/>
      <c r="O56" s="9"/>
      <c r="P56" s="9"/>
      <c r="Q56" s="9"/>
      <c r="R56" s="9"/>
      <c r="S56" s="9"/>
      <c r="T56" s="9"/>
      <c r="U56" s="9"/>
      <c r="V56" s="9"/>
      <c r="W56" s="9"/>
    </row>
    <row r="57" spans="1:26" ht="15.75" customHeight="1">
      <c r="A57" s="9"/>
      <c r="B57" s="9"/>
      <c r="C57" s="9"/>
      <c r="D57" s="23"/>
      <c r="E57" s="9"/>
      <c r="F57" s="9"/>
      <c r="G57" s="9"/>
      <c r="H57" s="9"/>
      <c r="I57" s="9"/>
      <c r="J57" s="9"/>
      <c r="K57" s="9"/>
      <c r="L57" s="9"/>
      <c r="M57" s="9"/>
      <c r="N57" s="23"/>
      <c r="O57" s="9"/>
      <c r="P57" s="9"/>
      <c r="Q57" s="9"/>
      <c r="R57" s="9"/>
      <c r="S57" s="9"/>
      <c r="T57" s="9"/>
      <c r="U57" s="9"/>
      <c r="V57" s="9"/>
      <c r="W57" s="9"/>
    </row>
    <row r="58" spans="1:26" ht="15.75" customHeight="1">
      <c r="D58" s="9"/>
      <c r="E58" s="9"/>
      <c r="F58" s="9"/>
      <c r="G58" s="9"/>
      <c r="H58" s="9"/>
      <c r="I58" s="9"/>
      <c r="J58" s="9"/>
      <c r="K58" s="9"/>
      <c r="L58" s="9"/>
    </row>
    <row r="59" spans="1:26" ht="15.75" customHeight="1">
      <c r="A59" s="9"/>
      <c r="B59" s="9"/>
      <c r="C59" s="53"/>
      <c r="D59" s="53"/>
      <c r="E59" s="9"/>
      <c r="F59" s="9"/>
      <c r="G59" s="9"/>
      <c r="H59" s="9"/>
      <c r="I59" s="9"/>
      <c r="J59" s="9"/>
      <c r="K59" s="9"/>
      <c r="L59" s="9"/>
      <c r="M59" s="9"/>
      <c r="N59" s="53"/>
      <c r="O59" s="9"/>
      <c r="P59" s="9"/>
      <c r="Q59" s="9"/>
      <c r="R59" s="9"/>
      <c r="S59" s="9"/>
      <c r="T59" s="9"/>
      <c r="U59" s="9"/>
      <c r="V59" s="9"/>
      <c r="W59" s="9"/>
    </row>
    <row r="60" spans="1:26" ht="15.75" customHeight="1">
      <c r="A60" s="9"/>
      <c r="B60" s="9"/>
      <c r="C60" s="53"/>
      <c r="D60" s="53"/>
      <c r="E60" s="9"/>
      <c r="F60" s="9"/>
      <c r="G60" s="9"/>
      <c r="H60" s="9"/>
      <c r="I60" s="9"/>
      <c r="J60" s="9"/>
      <c r="K60" s="9"/>
      <c r="L60" s="9"/>
      <c r="M60" s="9"/>
      <c r="N60" s="53"/>
      <c r="O60" s="9"/>
      <c r="P60" s="9"/>
      <c r="Q60" s="9"/>
      <c r="R60" s="9"/>
      <c r="S60" s="9"/>
      <c r="T60" s="9"/>
      <c r="U60" s="9"/>
      <c r="V60" s="9"/>
      <c r="W60" s="9"/>
    </row>
    <row r="61" spans="1:26" ht="15.75" customHeight="1">
      <c r="A61" s="9"/>
      <c r="B61" s="9"/>
      <c r="C61" s="53"/>
      <c r="D61" s="53"/>
      <c r="E61" s="9"/>
      <c r="F61" s="9"/>
      <c r="G61" s="9"/>
      <c r="H61" s="9"/>
      <c r="I61" s="9"/>
      <c r="J61" s="9"/>
      <c r="K61" s="9"/>
      <c r="L61" s="9"/>
      <c r="M61" s="9"/>
      <c r="N61" s="53"/>
      <c r="O61" s="9"/>
      <c r="P61" s="9"/>
      <c r="Q61" s="9"/>
      <c r="R61" s="9"/>
      <c r="S61" s="9"/>
      <c r="T61" s="9"/>
      <c r="U61" s="9"/>
      <c r="V61" s="9"/>
      <c r="W61" s="9"/>
    </row>
    <row r="62" spans="1:26" ht="15.75" customHeight="1">
      <c r="A62" s="9"/>
      <c r="B62" s="9"/>
      <c r="C62" s="53"/>
      <c r="D62" s="53"/>
      <c r="E62" s="9"/>
      <c r="F62" s="9"/>
      <c r="G62" s="9"/>
      <c r="H62" s="9"/>
      <c r="I62" s="9"/>
      <c r="J62" s="9"/>
      <c r="K62" s="9"/>
      <c r="L62" s="9"/>
      <c r="M62" s="9"/>
      <c r="N62" s="53"/>
      <c r="O62" s="9"/>
      <c r="P62" s="9"/>
      <c r="Q62" s="9"/>
      <c r="R62" s="9"/>
      <c r="S62" s="9"/>
      <c r="T62" s="9"/>
      <c r="U62" s="9"/>
      <c r="V62" s="9"/>
      <c r="W62" s="9"/>
    </row>
    <row r="63" spans="1:26" ht="15.75" customHeight="1">
      <c r="A63" s="9"/>
      <c r="B63" s="9"/>
      <c r="C63" s="53"/>
      <c r="D63" s="53"/>
      <c r="E63" s="9"/>
      <c r="F63" s="9"/>
      <c r="G63" s="9"/>
      <c r="H63" s="9"/>
      <c r="I63" s="9"/>
      <c r="J63" s="9"/>
      <c r="K63" s="9"/>
      <c r="L63" s="9"/>
      <c r="M63" s="9"/>
      <c r="N63" s="53"/>
      <c r="O63" s="9"/>
      <c r="P63" s="9"/>
      <c r="Q63" s="9"/>
      <c r="R63" s="9"/>
      <c r="S63" s="9"/>
      <c r="T63" s="9"/>
      <c r="U63" s="9"/>
      <c r="V63" s="9"/>
      <c r="W63" s="9"/>
    </row>
    <row r="64" spans="1:26" ht="15.75" customHeight="1">
      <c r="D64" s="9"/>
      <c r="E64" s="9"/>
      <c r="F64" s="9"/>
      <c r="G64" s="9"/>
      <c r="H64" s="9"/>
      <c r="I64" s="9"/>
      <c r="J64" s="9"/>
      <c r="K64" s="9"/>
      <c r="L64" s="9"/>
    </row>
    <row r="65" spans="4:12" ht="15.75" customHeight="1">
      <c r="D65" s="9"/>
      <c r="E65" s="9"/>
      <c r="F65" s="9"/>
      <c r="G65" s="9"/>
      <c r="H65" s="9"/>
      <c r="I65" s="9"/>
      <c r="J65" s="9"/>
      <c r="K65" s="9"/>
      <c r="L65" s="9"/>
    </row>
    <row r="66" spans="4:12" ht="15.75" customHeight="1">
      <c r="D66" s="9"/>
      <c r="E66" s="9"/>
      <c r="F66" s="9"/>
      <c r="G66" s="9"/>
      <c r="H66" s="9"/>
      <c r="I66" s="9"/>
      <c r="J66" s="9"/>
      <c r="K66" s="9"/>
      <c r="L66" s="9"/>
    </row>
    <row r="67" spans="4:12" ht="15.75" customHeight="1">
      <c r="D67" s="9"/>
      <c r="E67" s="9"/>
      <c r="F67" s="9"/>
      <c r="G67" s="9"/>
      <c r="H67" s="9"/>
      <c r="I67" s="9"/>
      <c r="J67" s="9"/>
      <c r="K67" s="9"/>
      <c r="L67" s="9"/>
    </row>
    <row r="68" spans="4:12" ht="15.75" customHeight="1">
      <c r="D68" s="9"/>
      <c r="E68" s="9"/>
      <c r="F68" s="9"/>
      <c r="G68" s="9"/>
      <c r="H68" s="9"/>
      <c r="I68" s="9"/>
      <c r="J68" s="9"/>
      <c r="K68" s="9"/>
      <c r="L68" s="9"/>
    </row>
    <row r="69" spans="4:12" ht="15.75" customHeight="1">
      <c r="D69" s="9"/>
      <c r="E69" s="9"/>
      <c r="F69" s="9"/>
      <c r="G69" s="9"/>
      <c r="H69" s="9"/>
      <c r="I69" s="9"/>
      <c r="J69" s="9"/>
      <c r="K69" s="9"/>
      <c r="L69" s="9"/>
    </row>
    <row r="70" spans="4:12" ht="15.75" customHeight="1">
      <c r="D70" s="9"/>
      <c r="E70" s="9"/>
      <c r="F70" s="9"/>
      <c r="G70" s="9"/>
      <c r="H70" s="9"/>
      <c r="I70" s="9"/>
      <c r="J70" s="9"/>
      <c r="K70" s="9"/>
      <c r="L70" s="9"/>
    </row>
    <row r="71" spans="4:12" ht="15.75" customHeight="1">
      <c r="D71" s="9"/>
      <c r="E71" s="9"/>
      <c r="F71" s="9"/>
      <c r="G71" s="9"/>
      <c r="H71" s="9"/>
      <c r="I71" s="9"/>
      <c r="J71" s="9"/>
      <c r="K71" s="9"/>
      <c r="L71" s="9"/>
    </row>
    <row r="72" spans="4:12" ht="15.75" customHeight="1">
      <c r="D72" s="9"/>
      <c r="E72" s="9"/>
      <c r="F72" s="9"/>
      <c r="G72" s="9"/>
      <c r="H72" s="9"/>
      <c r="I72" s="9"/>
      <c r="J72" s="9"/>
      <c r="K72" s="9"/>
      <c r="L72" s="9"/>
    </row>
    <row r="73" spans="4:12" ht="15.75" customHeight="1">
      <c r="D73" s="9"/>
      <c r="E73" s="9"/>
      <c r="F73" s="9"/>
      <c r="G73" s="9"/>
      <c r="H73" s="9"/>
      <c r="I73" s="9"/>
      <c r="J73" s="9"/>
      <c r="K73" s="9"/>
      <c r="L73" s="9"/>
    </row>
    <row r="74" spans="4:12" ht="15.75" customHeight="1">
      <c r="D74" s="9"/>
      <c r="E74" s="9"/>
      <c r="F74" s="9"/>
      <c r="G74" s="9"/>
      <c r="H74" s="9"/>
      <c r="I74" s="9"/>
      <c r="J74" s="9"/>
      <c r="K74" s="9"/>
      <c r="L74" s="9"/>
    </row>
    <row r="75" spans="4:12" ht="15.75" customHeight="1">
      <c r="D75" s="9"/>
      <c r="E75" s="9"/>
      <c r="F75" s="9"/>
      <c r="G75" s="9"/>
      <c r="H75" s="9"/>
      <c r="I75" s="9"/>
      <c r="J75" s="9"/>
      <c r="K75" s="9"/>
      <c r="L75" s="9"/>
    </row>
    <row r="76" spans="4:12" ht="15.75" customHeight="1">
      <c r="D76" s="9"/>
      <c r="E76" s="9"/>
      <c r="F76" s="9"/>
      <c r="G76" s="9"/>
      <c r="H76" s="9"/>
      <c r="I76" s="9"/>
      <c r="J76" s="9"/>
      <c r="K76" s="9"/>
      <c r="L76" s="9"/>
    </row>
    <row r="77" spans="4:12" ht="15.75" customHeight="1">
      <c r="D77" s="9"/>
      <c r="E77" s="9"/>
      <c r="F77" s="9"/>
      <c r="G77" s="9"/>
      <c r="H77" s="9"/>
      <c r="I77" s="9"/>
      <c r="J77" s="9"/>
      <c r="K77" s="9"/>
      <c r="L77" s="9"/>
    </row>
    <row r="78" spans="4:12" ht="15.75" customHeight="1">
      <c r="D78" s="9"/>
      <c r="E78" s="9"/>
      <c r="F78" s="9"/>
      <c r="G78" s="9"/>
      <c r="H78" s="9"/>
      <c r="I78" s="9"/>
      <c r="J78" s="9"/>
      <c r="K78" s="9"/>
      <c r="L78" s="9"/>
    </row>
    <row r="79" spans="4:12" ht="15.75" customHeight="1">
      <c r="D79" s="9"/>
      <c r="E79" s="9"/>
      <c r="F79" s="9"/>
      <c r="G79" s="9"/>
      <c r="H79" s="9"/>
      <c r="I79" s="9"/>
      <c r="J79" s="9"/>
      <c r="K79" s="9"/>
      <c r="L79" s="9"/>
    </row>
    <row r="80" spans="4:12" ht="15.75" customHeight="1">
      <c r="D80" s="9"/>
      <c r="E80" s="9"/>
      <c r="F80" s="9"/>
      <c r="G80" s="9"/>
      <c r="H80" s="9"/>
      <c r="I80" s="9"/>
      <c r="J80" s="9"/>
      <c r="K80" s="9"/>
      <c r="L80" s="9"/>
    </row>
    <row r="81" spans="4:12" ht="15.75" customHeight="1">
      <c r="D81" s="9"/>
      <c r="E81" s="9"/>
      <c r="F81" s="9"/>
      <c r="G81" s="9"/>
      <c r="H81" s="9"/>
      <c r="I81" s="9"/>
      <c r="J81" s="9"/>
      <c r="K81" s="9"/>
      <c r="L81" s="9"/>
    </row>
    <row r="82" spans="4:12" ht="15.75" customHeight="1">
      <c r="D82" s="9"/>
      <c r="E82" s="9"/>
      <c r="F82" s="9"/>
      <c r="G82" s="9"/>
      <c r="H82" s="9"/>
      <c r="I82" s="9"/>
      <c r="J82" s="9"/>
      <c r="K82" s="9"/>
      <c r="L82" s="9"/>
    </row>
    <row r="83" spans="4:12" ht="15.75" customHeight="1">
      <c r="D83" s="9"/>
      <c r="E83" s="9"/>
      <c r="F83" s="9"/>
      <c r="G83" s="9"/>
      <c r="H83" s="9"/>
      <c r="I83" s="9"/>
      <c r="J83" s="9"/>
      <c r="K83" s="9"/>
      <c r="L83" s="9"/>
    </row>
    <row r="84" spans="4:12" ht="15.75" customHeight="1">
      <c r="D84" s="9"/>
      <c r="E84" s="9"/>
      <c r="F84" s="9"/>
      <c r="G84" s="9"/>
      <c r="H84" s="9"/>
      <c r="I84" s="9"/>
      <c r="J84" s="9"/>
      <c r="K84" s="9"/>
      <c r="L84" s="9"/>
    </row>
    <row r="85" spans="4:12" ht="15.75" customHeight="1">
      <c r="D85" s="9"/>
      <c r="E85" s="9"/>
      <c r="F85" s="9"/>
      <c r="G85" s="9"/>
      <c r="H85" s="9"/>
      <c r="I85" s="9"/>
      <c r="J85" s="9"/>
      <c r="K85" s="9"/>
      <c r="L85" s="9"/>
    </row>
    <row r="86" spans="4:12" ht="15.75" customHeight="1">
      <c r="D86" s="9"/>
      <c r="E86" s="9"/>
      <c r="F86" s="9"/>
      <c r="G86" s="9"/>
      <c r="H86" s="9"/>
      <c r="I86" s="9"/>
      <c r="J86" s="9"/>
      <c r="K86" s="9"/>
      <c r="L86" s="9"/>
    </row>
    <row r="87" spans="4:12" ht="15.75" customHeight="1">
      <c r="D87" s="9"/>
      <c r="E87" s="9"/>
      <c r="F87" s="9"/>
      <c r="G87" s="9"/>
      <c r="H87" s="9"/>
      <c r="I87" s="9"/>
      <c r="J87" s="9"/>
      <c r="K87" s="9"/>
      <c r="L87" s="9"/>
    </row>
    <row r="88" spans="4:12" ht="15.75" customHeight="1">
      <c r="D88" s="9"/>
      <c r="E88" s="9"/>
      <c r="F88" s="9"/>
      <c r="G88" s="9"/>
      <c r="H88" s="9"/>
      <c r="I88" s="9"/>
      <c r="J88" s="9"/>
      <c r="K88" s="9"/>
      <c r="L88" s="9"/>
    </row>
    <row r="89" spans="4:12" ht="15.75" customHeight="1">
      <c r="D89" s="9"/>
      <c r="E89" s="9"/>
      <c r="F89" s="9"/>
      <c r="G89" s="9"/>
      <c r="H89" s="9"/>
      <c r="I89" s="9"/>
      <c r="J89" s="9"/>
      <c r="K89" s="9"/>
      <c r="L89" s="9"/>
    </row>
    <row r="90" spans="4:12" ht="15.75" customHeight="1">
      <c r="D90" s="9"/>
      <c r="E90" s="9"/>
      <c r="F90" s="9"/>
      <c r="G90" s="9"/>
      <c r="H90" s="9"/>
      <c r="I90" s="9"/>
      <c r="J90" s="9"/>
      <c r="K90" s="9"/>
      <c r="L90" s="9"/>
    </row>
    <row r="91" spans="4:12" ht="15.75" customHeight="1">
      <c r="D91" s="9"/>
      <c r="E91" s="9"/>
      <c r="F91" s="9"/>
      <c r="G91" s="9"/>
      <c r="H91" s="9"/>
      <c r="I91" s="9"/>
      <c r="J91" s="9"/>
      <c r="K91" s="9"/>
      <c r="L91" s="9"/>
    </row>
    <row r="92" spans="4:12" ht="15.75" customHeight="1">
      <c r="D92" s="9"/>
      <c r="E92" s="9"/>
      <c r="F92" s="9"/>
      <c r="G92" s="9"/>
      <c r="H92" s="9"/>
      <c r="I92" s="9"/>
      <c r="J92" s="9"/>
      <c r="K92" s="9"/>
      <c r="L92" s="9"/>
    </row>
    <row r="93" spans="4:12" ht="15.75" customHeight="1">
      <c r="D93" s="9"/>
      <c r="E93" s="9"/>
      <c r="F93" s="9"/>
      <c r="G93" s="9"/>
      <c r="H93" s="9"/>
      <c r="I93" s="9"/>
      <c r="J93" s="9"/>
      <c r="K93" s="9"/>
      <c r="L93" s="9"/>
    </row>
    <row r="94" spans="4:12" ht="15.75" customHeight="1">
      <c r="D94" s="9"/>
      <c r="E94" s="9"/>
      <c r="F94" s="9"/>
      <c r="G94" s="9"/>
      <c r="H94" s="9"/>
      <c r="I94" s="9"/>
      <c r="J94" s="9"/>
      <c r="K94" s="9"/>
      <c r="L94" s="9"/>
    </row>
    <row r="95" spans="4:12" ht="15.75" customHeight="1">
      <c r="D95" s="9"/>
      <c r="E95" s="9"/>
      <c r="F95" s="9"/>
      <c r="G95" s="9"/>
      <c r="H95" s="9"/>
      <c r="I95" s="9"/>
      <c r="J95" s="9"/>
      <c r="K95" s="9"/>
      <c r="L95" s="9"/>
    </row>
    <row r="96" spans="4:12" ht="15.75" customHeight="1">
      <c r="D96" s="9"/>
      <c r="E96" s="9"/>
      <c r="F96" s="9"/>
      <c r="G96" s="9"/>
      <c r="H96" s="9"/>
      <c r="I96" s="9"/>
      <c r="J96" s="9"/>
      <c r="K96" s="9"/>
      <c r="L96" s="9"/>
    </row>
    <row r="97" spans="4:12" ht="15.75" customHeight="1">
      <c r="D97" s="9"/>
      <c r="E97" s="9"/>
      <c r="F97" s="9"/>
      <c r="G97" s="9"/>
      <c r="H97" s="9"/>
      <c r="I97" s="9"/>
      <c r="J97" s="9"/>
      <c r="K97" s="9"/>
      <c r="L97" s="9"/>
    </row>
    <row r="98" spans="4:12" ht="15.75" customHeight="1">
      <c r="D98" s="9"/>
      <c r="E98" s="9"/>
      <c r="F98" s="9"/>
      <c r="G98" s="9"/>
      <c r="H98" s="9"/>
      <c r="I98" s="9"/>
      <c r="J98" s="9"/>
      <c r="K98" s="9"/>
      <c r="L98" s="9"/>
    </row>
    <row r="99" spans="4:12" ht="15.75" customHeight="1">
      <c r="D99" s="9"/>
      <c r="E99" s="9"/>
      <c r="F99" s="9"/>
      <c r="G99" s="9"/>
      <c r="H99" s="9"/>
      <c r="I99" s="9"/>
      <c r="J99" s="9"/>
      <c r="K99" s="9"/>
      <c r="L99" s="9"/>
    </row>
    <row r="100" spans="4:12" ht="15.75" customHeight="1">
      <c r="D100" s="9"/>
      <c r="E100" s="9"/>
      <c r="F100" s="9"/>
      <c r="G100" s="9"/>
      <c r="H100" s="9"/>
      <c r="I100" s="9"/>
      <c r="J100" s="9"/>
      <c r="K100" s="9"/>
      <c r="L100" s="9"/>
    </row>
    <row r="101" spans="4:12" ht="15.75" customHeight="1">
      <c r="D101" s="9"/>
      <c r="E101" s="9"/>
      <c r="F101" s="9"/>
      <c r="G101" s="9"/>
      <c r="H101" s="9"/>
      <c r="I101" s="9"/>
      <c r="J101" s="9"/>
      <c r="K101" s="9"/>
      <c r="L101" s="9"/>
    </row>
    <row r="102" spans="4:12" ht="15.75" customHeight="1">
      <c r="D102" s="9"/>
      <c r="E102" s="9"/>
      <c r="F102" s="9"/>
      <c r="G102" s="9"/>
      <c r="H102" s="9"/>
      <c r="I102" s="9"/>
      <c r="J102" s="9"/>
      <c r="K102" s="9"/>
      <c r="L102" s="9"/>
    </row>
    <row r="103" spans="4:12" ht="15.75" customHeight="1">
      <c r="D103" s="9"/>
      <c r="E103" s="9"/>
      <c r="F103" s="9"/>
      <c r="G103" s="9"/>
      <c r="H103" s="9"/>
      <c r="I103" s="9"/>
      <c r="J103" s="9"/>
      <c r="K103" s="9"/>
      <c r="L103" s="9"/>
    </row>
    <row r="104" spans="4:12" ht="15.75" customHeight="1">
      <c r="D104" s="9"/>
      <c r="E104" s="9"/>
      <c r="F104" s="9"/>
      <c r="G104" s="9"/>
      <c r="H104" s="9"/>
      <c r="I104" s="9"/>
      <c r="J104" s="9"/>
      <c r="K104" s="9"/>
      <c r="L104" s="9"/>
    </row>
    <row r="105" spans="4:12" ht="15.75" customHeight="1">
      <c r="D105" s="9"/>
      <c r="E105" s="9"/>
      <c r="F105" s="9"/>
      <c r="G105" s="9"/>
      <c r="H105" s="9"/>
      <c r="I105" s="9"/>
      <c r="J105" s="9"/>
      <c r="K105" s="9"/>
      <c r="L105" s="9"/>
    </row>
    <row r="106" spans="4:12" ht="15.75" customHeight="1">
      <c r="D106" s="9"/>
      <c r="E106" s="9"/>
      <c r="F106" s="9"/>
      <c r="G106" s="9"/>
      <c r="H106" s="9"/>
      <c r="I106" s="9"/>
      <c r="J106" s="9"/>
      <c r="K106" s="9"/>
      <c r="L106" s="9"/>
    </row>
    <row r="107" spans="4:12" ht="15.75" customHeight="1">
      <c r="D107" s="9"/>
      <c r="E107" s="9"/>
      <c r="F107" s="9"/>
      <c r="G107" s="9"/>
      <c r="H107" s="9"/>
      <c r="I107" s="9"/>
      <c r="J107" s="9"/>
      <c r="K107" s="9"/>
      <c r="L107" s="9"/>
    </row>
    <row r="108" spans="4:12" ht="15.75" customHeight="1">
      <c r="D108" s="9"/>
      <c r="E108" s="9"/>
      <c r="F108" s="9"/>
      <c r="G108" s="9"/>
      <c r="H108" s="9"/>
      <c r="I108" s="9"/>
      <c r="J108" s="9"/>
      <c r="K108" s="9"/>
      <c r="L108" s="9"/>
    </row>
    <row r="109" spans="4:12" ht="15.75" customHeight="1">
      <c r="D109" s="9"/>
      <c r="E109" s="9"/>
      <c r="F109" s="9"/>
      <c r="G109" s="9"/>
      <c r="H109" s="9"/>
      <c r="I109" s="9"/>
      <c r="J109" s="9"/>
      <c r="K109" s="9"/>
      <c r="L109" s="9"/>
    </row>
    <row r="110" spans="4:12" ht="15.75" customHeight="1">
      <c r="D110" s="9"/>
      <c r="E110" s="9"/>
      <c r="F110" s="9"/>
      <c r="G110" s="9"/>
      <c r="H110" s="9"/>
      <c r="I110" s="9"/>
      <c r="J110" s="9"/>
      <c r="K110" s="9"/>
      <c r="L110" s="9"/>
    </row>
    <row r="111" spans="4:12" ht="15.75" customHeight="1">
      <c r="D111" s="9"/>
      <c r="E111" s="9"/>
      <c r="F111" s="9"/>
      <c r="G111" s="9"/>
      <c r="H111" s="9"/>
      <c r="I111" s="9"/>
      <c r="J111" s="9"/>
      <c r="K111" s="9"/>
      <c r="L111" s="9"/>
    </row>
    <row r="112" spans="4:12" ht="15.75" customHeight="1">
      <c r="D112" s="9"/>
      <c r="E112" s="9"/>
      <c r="F112" s="9"/>
      <c r="G112" s="9"/>
      <c r="H112" s="9"/>
      <c r="I112" s="9"/>
      <c r="J112" s="9"/>
      <c r="K112" s="9"/>
      <c r="L112" s="9"/>
    </row>
    <row r="113" spans="4:12" ht="15.75" customHeight="1">
      <c r="D113" s="9"/>
      <c r="E113" s="9"/>
      <c r="F113" s="9"/>
      <c r="G113" s="9"/>
      <c r="H113" s="9"/>
      <c r="I113" s="9"/>
      <c r="J113" s="9"/>
      <c r="K113" s="9"/>
      <c r="L113" s="9"/>
    </row>
    <row r="114" spans="4:12" ht="15.75" customHeight="1">
      <c r="D114" s="9"/>
      <c r="E114" s="9"/>
      <c r="F114" s="9"/>
      <c r="G114" s="9"/>
      <c r="H114" s="9"/>
      <c r="I114" s="9"/>
      <c r="J114" s="9"/>
      <c r="K114" s="9"/>
      <c r="L114" s="9"/>
    </row>
    <row r="115" spans="4:12" ht="15.75" customHeight="1">
      <c r="D115" s="9"/>
      <c r="E115" s="9"/>
      <c r="F115" s="9"/>
      <c r="G115" s="9"/>
      <c r="H115" s="9"/>
      <c r="I115" s="9"/>
      <c r="J115" s="9"/>
      <c r="K115" s="9"/>
      <c r="L115" s="9"/>
    </row>
    <row r="116" spans="4:12" ht="15.75" customHeight="1">
      <c r="D116" s="9"/>
      <c r="E116" s="9"/>
      <c r="F116" s="9"/>
      <c r="G116" s="9"/>
      <c r="H116" s="9"/>
      <c r="I116" s="9"/>
      <c r="J116" s="9"/>
      <c r="K116" s="9"/>
      <c r="L116" s="9"/>
    </row>
    <row r="117" spans="4:12" ht="15.75" customHeight="1">
      <c r="D117" s="9"/>
      <c r="E117" s="9"/>
      <c r="F117" s="9"/>
      <c r="G117" s="9"/>
      <c r="H117" s="9"/>
      <c r="I117" s="9"/>
      <c r="J117" s="9"/>
      <c r="K117" s="9"/>
      <c r="L117" s="9"/>
    </row>
    <row r="118" spans="4:12" ht="15.75" customHeight="1">
      <c r="D118" s="9"/>
      <c r="E118" s="9"/>
      <c r="F118" s="9"/>
      <c r="G118" s="9"/>
      <c r="H118" s="9"/>
      <c r="I118" s="9"/>
      <c r="J118" s="9"/>
      <c r="K118" s="9"/>
      <c r="L118" s="9"/>
    </row>
    <row r="119" spans="4:12" ht="15.75" customHeight="1">
      <c r="D119" s="9"/>
      <c r="E119" s="9"/>
      <c r="F119" s="9"/>
      <c r="G119" s="9"/>
      <c r="H119" s="9"/>
      <c r="I119" s="9"/>
      <c r="J119" s="9"/>
      <c r="K119" s="9"/>
      <c r="L119" s="9"/>
    </row>
    <row r="120" spans="4:12" ht="15.75" customHeight="1">
      <c r="D120" s="9"/>
      <c r="E120" s="9"/>
      <c r="F120" s="9"/>
      <c r="G120" s="9"/>
      <c r="H120" s="9"/>
      <c r="I120" s="9"/>
      <c r="J120" s="9"/>
      <c r="K120" s="9"/>
      <c r="L120" s="9"/>
    </row>
    <row r="121" spans="4:12" ht="15.75" customHeight="1">
      <c r="D121" s="9"/>
      <c r="E121" s="9"/>
      <c r="F121" s="9"/>
      <c r="G121" s="9"/>
      <c r="H121" s="9"/>
      <c r="I121" s="9"/>
      <c r="J121" s="9"/>
      <c r="K121" s="9"/>
      <c r="L121" s="9"/>
    </row>
    <row r="122" spans="4:12" ht="15.75" customHeight="1">
      <c r="D122" s="9"/>
      <c r="E122" s="9"/>
      <c r="F122" s="9"/>
      <c r="G122" s="9"/>
      <c r="H122" s="9"/>
      <c r="I122" s="9"/>
      <c r="J122" s="9"/>
      <c r="K122" s="9"/>
      <c r="L122" s="9"/>
    </row>
    <row r="123" spans="4:12" ht="15.75" customHeight="1">
      <c r="D123" s="9"/>
      <c r="E123" s="9"/>
      <c r="F123" s="9"/>
      <c r="G123" s="9"/>
      <c r="H123" s="9"/>
      <c r="I123" s="9"/>
      <c r="J123" s="9"/>
      <c r="K123" s="9"/>
      <c r="L123" s="9"/>
    </row>
    <row r="124" spans="4:12" ht="15.75" customHeight="1">
      <c r="D124" s="9"/>
      <c r="E124" s="9"/>
      <c r="F124" s="9"/>
      <c r="G124" s="9"/>
      <c r="H124" s="9"/>
      <c r="I124" s="9"/>
      <c r="J124" s="9"/>
      <c r="K124" s="9"/>
      <c r="L124" s="9"/>
    </row>
    <row r="125" spans="4:12" ht="15.75" customHeight="1">
      <c r="D125" s="9"/>
      <c r="E125" s="9"/>
      <c r="F125" s="9"/>
      <c r="G125" s="9"/>
      <c r="H125" s="9"/>
      <c r="I125" s="9"/>
      <c r="J125" s="9"/>
      <c r="K125" s="9"/>
      <c r="L125" s="9"/>
    </row>
    <row r="126" spans="4:12" ht="15.75" customHeight="1">
      <c r="D126" s="9"/>
      <c r="E126" s="9"/>
      <c r="F126" s="9"/>
      <c r="G126" s="9"/>
      <c r="H126" s="9"/>
      <c r="I126" s="9"/>
      <c r="J126" s="9"/>
      <c r="K126" s="9"/>
      <c r="L126" s="9"/>
    </row>
    <row r="127" spans="4:12" ht="15.75" customHeight="1">
      <c r="D127" s="9"/>
      <c r="E127" s="9"/>
      <c r="F127" s="9"/>
      <c r="G127" s="9"/>
      <c r="H127" s="9"/>
      <c r="I127" s="9"/>
      <c r="J127" s="9"/>
      <c r="K127" s="9"/>
      <c r="L127" s="9"/>
    </row>
    <row r="128" spans="4:12" ht="15.75" customHeight="1">
      <c r="D128" s="9"/>
      <c r="E128" s="9"/>
      <c r="F128" s="9"/>
      <c r="G128" s="9"/>
      <c r="H128" s="9"/>
      <c r="I128" s="9"/>
      <c r="J128" s="9"/>
      <c r="K128" s="9"/>
      <c r="L128" s="9"/>
    </row>
    <row r="129" spans="4:12" ht="15.75" customHeight="1">
      <c r="D129" s="9"/>
      <c r="E129" s="9"/>
      <c r="F129" s="9"/>
      <c r="G129" s="9"/>
      <c r="H129" s="9"/>
      <c r="I129" s="9"/>
      <c r="J129" s="9"/>
      <c r="K129" s="9"/>
      <c r="L129" s="9"/>
    </row>
    <row r="130" spans="4:12" ht="15.75" customHeight="1">
      <c r="D130" s="9"/>
      <c r="E130" s="9"/>
      <c r="F130" s="9"/>
      <c r="G130" s="9"/>
      <c r="H130" s="9"/>
      <c r="I130" s="9"/>
      <c r="J130" s="9"/>
      <c r="K130" s="9"/>
      <c r="L130" s="9"/>
    </row>
    <row r="131" spans="4:12" ht="15.75" customHeight="1">
      <c r="D131" s="9"/>
      <c r="E131" s="9"/>
      <c r="F131" s="9"/>
      <c r="G131" s="9"/>
      <c r="H131" s="9"/>
      <c r="I131" s="9"/>
      <c r="J131" s="9"/>
      <c r="K131" s="9"/>
      <c r="L131" s="9"/>
    </row>
    <row r="132" spans="4:12" ht="15.75" customHeight="1">
      <c r="D132" s="9"/>
      <c r="E132" s="9"/>
      <c r="F132" s="9"/>
      <c r="G132" s="9"/>
      <c r="H132" s="9"/>
      <c r="I132" s="9"/>
      <c r="J132" s="9"/>
      <c r="K132" s="9"/>
      <c r="L132" s="9"/>
    </row>
    <row r="133" spans="4:12" ht="15.75" customHeight="1">
      <c r="D133" s="9"/>
      <c r="E133" s="9"/>
      <c r="F133" s="9"/>
      <c r="G133" s="9"/>
      <c r="H133" s="9"/>
      <c r="I133" s="9"/>
      <c r="J133" s="9"/>
      <c r="K133" s="9"/>
      <c r="L133" s="9"/>
    </row>
    <row r="134" spans="4:12" ht="15.75" customHeight="1">
      <c r="D134" s="9"/>
      <c r="E134" s="9"/>
      <c r="F134" s="9"/>
      <c r="G134" s="9"/>
      <c r="H134" s="9"/>
      <c r="I134" s="9"/>
      <c r="J134" s="9"/>
      <c r="K134" s="9"/>
      <c r="L134" s="9"/>
    </row>
    <row r="135" spans="4:12" ht="15.75" customHeight="1">
      <c r="D135" s="9"/>
      <c r="E135" s="9"/>
      <c r="F135" s="9"/>
      <c r="G135" s="9"/>
      <c r="H135" s="9"/>
      <c r="I135" s="9"/>
      <c r="J135" s="9"/>
      <c r="K135" s="9"/>
      <c r="L135" s="9"/>
    </row>
    <row r="136" spans="4:12" ht="15.75" customHeight="1">
      <c r="D136" s="9"/>
      <c r="E136" s="9"/>
      <c r="F136" s="9"/>
      <c r="G136" s="9"/>
      <c r="H136" s="9"/>
      <c r="I136" s="9"/>
      <c r="J136" s="9"/>
      <c r="K136" s="9"/>
      <c r="L136" s="9"/>
    </row>
    <row r="137" spans="4:12" ht="15.75" customHeight="1">
      <c r="D137" s="9"/>
      <c r="E137" s="9"/>
      <c r="F137" s="9"/>
      <c r="G137" s="9"/>
      <c r="H137" s="9"/>
      <c r="I137" s="9"/>
      <c r="J137" s="9"/>
      <c r="K137" s="9"/>
      <c r="L137" s="9"/>
    </row>
    <row r="138" spans="4:12" ht="15.75" customHeight="1">
      <c r="D138" s="9"/>
      <c r="E138" s="9"/>
      <c r="F138" s="9"/>
      <c r="G138" s="9"/>
      <c r="H138" s="9"/>
      <c r="I138" s="9"/>
      <c r="J138" s="9"/>
      <c r="K138" s="9"/>
      <c r="L138" s="9"/>
    </row>
    <row r="139" spans="4:12" ht="15.75" customHeight="1">
      <c r="D139" s="9"/>
      <c r="E139" s="9"/>
      <c r="F139" s="9"/>
      <c r="G139" s="9"/>
      <c r="H139" s="9"/>
      <c r="I139" s="9"/>
      <c r="J139" s="9"/>
      <c r="K139" s="9"/>
      <c r="L139" s="9"/>
    </row>
    <row r="140" spans="4:12" ht="15.75" customHeight="1">
      <c r="D140" s="9"/>
      <c r="E140" s="9"/>
      <c r="F140" s="9"/>
      <c r="G140" s="9"/>
      <c r="H140" s="9"/>
      <c r="I140" s="9"/>
      <c r="J140" s="9"/>
      <c r="K140" s="9"/>
      <c r="L140" s="9"/>
    </row>
    <row r="141" spans="4:12" ht="15.75" customHeight="1">
      <c r="D141" s="9"/>
      <c r="E141" s="9"/>
      <c r="F141" s="9"/>
      <c r="G141" s="9"/>
      <c r="H141" s="9"/>
      <c r="I141" s="9"/>
      <c r="J141" s="9"/>
      <c r="K141" s="9"/>
      <c r="L141" s="9"/>
    </row>
    <row r="142" spans="4:12" ht="15.75" customHeight="1">
      <c r="D142" s="9"/>
      <c r="E142" s="9"/>
      <c r="F142" s="9"/>
      <c r="G142" s="9"/>
      <c r="H142" s="9"/>
      <c r="I142" s="9"/>
      <c r="J142" s="9"/>
      <c r="K142" s="9"/>
      <c r="L142" s="9"/>
    </row>
    <row r="143" spans="4:12" ht="15.75" customHeight="1">
      <c r="D143" s="9"/>
      <c r="E143" s="9"/>
      <c r="F143" s="9"/>
      <c r="G143" s="9"/>
      <c r="H143" s="9"/>
      <c r="I143" s="9"/>
      <c r="J143" s="9"/>
      <c r="K143" s="9"/>
      <c r="L143" s="9"/>
    </row>
    <row r="144" spans="4:12" ht="15.75" customHeight="1">
      <c r="D144" s="9"/>
      <c r="E144" s="9"/>
      <c r="F144" s="9"/>
      <c r="G144" s="9"/>
      <c r="H144" s="9"/>
      <c r="I144" s="9"/>
      <c r="J144" s="9"/>
      <c r="K144" s="9"/>
      <c r="L144" s="9"/>
    </row>
    <row r="145" spans="4:12" ht="15.75" customHeight="1">
      <c r="D145" s="9"/>
      <c r="E145" s="9"/>
      <c r="F145" s="9"/>
      <c r="G145" s="9"/>
      <c r="H145" s="9"/>
      <c r="I145" s="9"/>
      <c r="J145" s="9"/>
      <c r="K145" s="9"/>
      <c r="L145" s="9"/>
    </row>
    <row r="146" spans="4:12" ht="15.75" customHeight="1">
      <c r="D146" s="9"/>
      <c r="E146" s="9"/>
      <c r="F146" s="9"/>
      <c r="G146" s="9"/>
      <c r="H146" s="9"/>
      <c r="I146" s="9"/>
      <c r="J146" s="9"/>
      <c r="K146" s="9"/>
      <c r="L146" s="9"/>
    </row>
    <row r="147" spans="4:12" ht="15.75" customHeight="1">
      <c r="D147" s="9"/>
      <c r="E147" s="9"/>
      <c r="F147" s="9"/>
      <c r="G147" s="9"/>
      <c r="H147" s="9"/>
      <c r="I147" s="9"/>
      <c r="J147" s="9"/>
      <c r="K147" s="9"/>
      <c r="L147" s="9"/>
    </row>
    <row r="148" spans="4:12" ht="15.75" customHeight="1">
      <c r="D148" s="9"/>
      <c r="E148" s="9"/>
      <c r="F148" s="9"/>
      <c r="G148" s="9"/>
      <c r="H148" s="9"/>
      <c r="I148" s="9"/>
      <c r="J148" s="9"/>
      <c r="K148" s="9"/>
      <c r="L148" s="9"/>
    </row>
    <row r="149" spans="4:12" ht="15.75" customHeight="1">
      <c r="D149" s="9"/>
      <c r="E149" s="9"/>
      <c r="F149" s="9"/>
      <c r="G149" s="9"/>
      <c r="H149" s="9"/>
      <c r="I149" s="9"/>
      <c r="J149" s="9"/>
      <c r="K149" s="9"/>
      <c r="L149" s="9"/>
    </row>
    <row r="150" spans="4:12" ht="15.75" customHeight="1">
      <c r="D150" s="9"/>
      <c r="E150" s="9"/>
      <c r="F150" s="9"/>
      <c r="G150" s="9"/>
      <c r="H150" s="9"/>
      <c r="I150" s="9"/>
      <c r="J150" s="9"/>
      <c r="K150" s="9"/>
      <c r="L150" s="9"/>
    </row>
    <row r="151" spans="4:12" ht="15.75" customHeight="1">
      <c r="D151" s="9"/>
      <c r="E151" s="9"/>
      <c r="F151" s="9"/>
      <c r="G151" s="9"/>
      <c r="H151" s="9"/>
      <c r="I151" s="9"/>
      <c r="J151" s="9"/>
      <c r="K151" s="9"/>
      <c r="L151" s="9"/>
    </row>
    <row r="152" spans="4:12" ht="15.75" customHeight="1">
      <c r="D152" s="9"/>
      <c r="E152" s="9"/>
      <c r="F152" s="9"/>
      <c r="G152" s="9"/>
      <c r="H152" s="9"/>
      <c r="I152" s="9"/>
      <c r="J152" s="9"/>
      <c r="K152" s="9"/>
      <c r="L152" s="9"/>
    </row>
    <row r="153" spans="4:12" ht="15.75" customHeight="1">
      <c r="D153" s="9"/>
      <c r="E153" s="9"/>
      <c r="F153" s="9"/>
      <c r="G153" s="9"/>
      <c r="H153" s="9"/>
      <c r="I153" s="9"/>
      <c r="J153" s="9"/>
      <c r="K153" s="9"/>
      <c r="L153" s="9"/>
    </row>
    <row r="154" spans="4:12" ht="15.75" customHeight="1">
      <c r="D154" s="9"/>
      <c r="E154" s="9"/>
      <c r="F154" s="9"/>
      <c r="G154" s="9"/>
      <c r="H154" s="9"/>
      <c r="I154" s="9"/>
      <c r="J154" s="9"/>
      <c r="K154" s="9"/>
      <c r="L154" s="9"/>
    </row>
    <row r="155" spans="4:12" ht="15.75" customHeight="1">
      <c r="D155" s="9"/>
      <c r="E155" s="9"/>
      <c r="F155" s="9"/>
      <c r="G155" s="9"/>
      <c r="H155" s="9"/>
      <c r="I155" s="9"/>
      <c r="J155" s="9"/>
      <c r="K155" s="9"/>
      <c r="L155" s="9"/>
    </row>
    <row r="156" spans="4:12" ht="15.75" customHeight="1">
      <c r="D156" s="9"/>
      <c r="E156" s="9"/>
      <c r="F156" s="9"/>
      <c r="G156" s="9"/>
      <c r="H156" s="9"/>
      <c r="I156" s="9"/>
      <c r="J156" s="9"/>
      <c r="K156" s="9"/>
      <c r="L156" s="9"/>
    </row>
    <row r="157" spans="4:12" ht="15.75" customHeight="1">
      <c r="D157" s="9"/>
      <c r="E157" s="9"/>
      <c r="F157" s="9"/>
      <c r="G157" s="9"/>
      <c r="H157" s="9"/>
      <c r="I157" s="9"/>
      <c r="J157" s="9"/>
      <c r="K157" s="9"/>
      <c r="L157" s="9"/>
    </row>
    <row r="158" spans="4:12" ht="15.75" customHeight="1">
      <c r="D158" s="9"/>
      <c r="E158" s="9"/>
      <c r="F158" s="9"/>
      <c r="G158" s="9"/>
      <c r="H158" s="9"/>
      <c r="I158" s="9"/>
      <c r="J158" s="9"/>
      <c r="K158" s="9"/>
      <c r="L158" s="9"/>
    </row>
    <row r="159" spans="4:12" ht="15.75" customHeight="1">
      <c r="D159" s="9"/>
      <c r="E159" s="9"/>
      <c r="F159" s="9"/>
      <c r="G159" s="9"/>
      <c r="H159" s="9"/>
      <c r="I159" s="9"/>
      <c r="J159" s="9"/>
      <c r="K159" s="9"/>
      <c r="L159" s="9"/>
    </row>
    <row r="160" spans="4:12" ht="15.75" customHeight="1">
      <c r="D160" s="9"/>
      <c r="E160" s="9"/>
      <c r="F160" s="9"/>
      <c r="G160" s="9"/>
      <c r="H160" s="9"/>
      <c r="I160" s="9"/>
      <c r="J160" s="9"/>
      <c r="K160" s="9"/>
      <c r="L160" s="9"/>
    </row>
    <row r="161" spans="4:12" ht="15.75" customHeight="1">
      <c r="D161" s="9"/>
      <c r="E161" s="9"/>
      <c r="F161" s="9"/>
      <c r="G161" s="9"/>
      <c r="H161" s="9"/>
      <c r="I161" s="9"/>
      <c r="J161" s="9"/>
      <c r="K161" s="9"/>
      <c r="L161" s="9"/>
    </row>
    <row r="162" spans="4:12" ht="15.75" customHeight="1">
      <c r="D162" s="9"/>
      <c r="E162" s="9"/>
      <c r="F162" s="9"/>
      <c r="G162" s="9"/>
      <c r="H162" s="9"/>
      <c r="I162" s="9"/>
      <c r="J162" s="9"/>
      <c r="K162" s="9"/>
      <c r="L162" s="9"/>
    </row>
    <row r="163" spans="4:12" ht="15.75" customHeight="1">
      <c r="D163" s="9"/>
      <c r="E163" s="9"/>
      <c r="F163" s="9"/>
      <c r="G163" s="9"/>
      <c r="H163" s="9"/>
      <c r="I163" s="9"/>
      <c r="J163" s="9"/>
      <c r="K163" s="9"/>
      <c r="L163" s="9"/>
    </row>
    <row r="164" spans="4:12" ht="15.75" customHeight="1">
      <c r="D164" s="9"/>
      <c r="E164" s="9"/>
      <c r="F164" s="9"/>
      <c r="G164" s="9"/>
      <c r="H164" s="9"/>
      <c r="I164" s="9"/>
      <c r="J164" s="9"/>
      <c r="K164" s="9"/>
      <c r="L164" s="9"/>
    </row>
    <row r="165" spans="4:12" ht="15.75" customHeight="1">
      <c r="D165" s="9"/>
      <c r="E165" s="9"/>
      <c r="F165" s="9"/>
      <c r="G165" s="9"/>
      <c r="H165" s="9"/>
      <c r="I165" s="9"/>
      <c r="J165" s="9"/>
      <c r="K165" s="9"/>
      <c r="L165" s="9"/>
    </row>
    <row r="166" spans="4:12" ht="15.75" customHeight="1">
      <c r="D166" s="9"/>
      <c r="E166" s="9"/>
      <c r="F166" s="9"/>
      <c r="G166" s="9"/>
      <c r="H166" s="9"/>
      <c r="I166" s="9"/>
      <c r="J166" s="9"/>
      <c r="K166" s="9"/>
      <c r="L166" s="9"/>
    </row>
    <row r="167" spans="4:12" ht="15.75" customHeight="1">
      <c r="D167" s="9"/>
      <c r="E167" s="9"/>
      <c r="F167" s="9"/>
      <c r="G167" s="9"/>
      <c r="H167" s="9"/>
      <c r="I167" s="9"/>
      <c r="J167" s="9"/>
      <c r="K167" s="9"/>
      <c r="L167" s="9"/>
    </row>
    <row r="168" spans="4:12" ht="15.75" customHeight="1">
      <c r="D168" s="9"/>
      <c r="E168" s="9"/>
      <c r="F168" s="9"/>
      <c r="G168" s="9"/>
      <c r="H168" s="9"/>
      <c r="I168" s="9"/>
      <c r="J168" s="9"/>
      <c r="K168" s="9"/>
      <c r="L168" s="9"/>
    </row>
    <row r="169" spans="4:12" ht="15.75" customHeight="1">
      <c r="D169" s="9"/>
      <c r="E169" s="9"/>
      <c r="F169" s="9"/>
      <c r="G169" s="9"/>
      <c r="H169" s="9"/>
      <c r="I169" s="9"/>
      <c r="J169" s="9"/>
      <c r="K169" s="9"/>
      <c r="L169" s="9"/>
    </row>
    <row r="170" spans="4:12" ht="15.75" customHeight="1">
      <c r="D170" s="9"/>
      <c r="E170" s="9"/>
      <c r="F170" s="9"/>
      <c r="G170" s="9"/>
      <c r="H170" s="9"/>
      <c r="I170" s="9"/>
      <c r="J170" s="9"/>
      <c r="K170" s="9"/>
      <c r="L170" s="9"/>
    </row>
    <row r="171" spans="4:12" ht="15.75" customHeight="1">
      <c r="D171" s="9"/>
      <c r="E171" s="9"/>
      <c r="F171" s="9"/>
      <c r="G171" s="9"/>
      <c r="H171" s="9"/>
      <c r="I171" s="9"/>
      <c r="J171" s="9"/>
      <c r="K171" s="9"/>
      <c r="L171" s="9"/>
    </row>
    <row r="172" spans="4:12" ht="15.75" customHeight="1">
      <c r="D172" s="9"/>
      <c r="E172" s="9"/>
      <c r="F172" s="9"/>
      <c r="G172" s="9"/>
      <c r="H172" s="9"/>
      <c r="I172" s="9"/>
      <c r="J172" s="9"/>
      <c r="K172" s="9"/>
      <c r="L172" s="9"/>
    </row>
    <row r="173" spans="4:12" ht="15.75" customHeight="1">
      <c r="D173" s="9"/>
      <c r="E173" s="9"/>
      <c r="F173" s="9"/>
      <c r="G173" s="9"/>
      <c r="H173" s="9"/>
      <c r="I173" s="9"/>
      <c r="J173" s="9"/>
      <c r="K173" s="9"/>
      <c r="L173" s="9"/>
    </row>
    <row r="174" spans="4:12" ht="15.75" customHeight="1">
      <c r="D174" s="9"/>
      <c r="E174" s="9"/>
      <c r="F174" s="9"/>
      <c r="G174" s="9"/>
      <c r="H174" s="9"/>
      <c r="I174" s="9"/>
      <c r="J174" s="9"/>
      <c r="K174" s="9"/>
      <c r="L174" s="9"/>
    </row>
    <row r="175" spans="4:12" ht="15.75" customHeight="1">
      <c r="D175" s="9"/>
      <c r="E175" s="9"/>
      <c r="F175" s="9"/>
      <c r="G175" s="9"/>
      <c r="H175" s="9"/>
      <c r="I175" s="9"/>
      <c r="J175" s="9"/>
      <c r="K175" s="9"/>
      <c r="L175" s="9"/>
    </row>
    <row r="176" spans="4:12" ht="15.75" customHeight="1">
      <c r="D176" s="9"/>
      <c r="E176" s="9"/>
      <c r="F176" s="9"/>
      <c r="G176" s="9"/>
      <c r="H176" s="9"/>
      <c r="I176" s="9"/>
      <c r="J176" s="9"/>
      <c r="K176" s="9"/>
      <c r="L176" s="9"/>
    </row>
    <row r="177" spans="4:12" ht="15.75" customHeight="1">
      <c r="D177" s="9"/>
      <c r="E177" s="9"/>
      <c r="F177" s="9"/>
      <c r="G177" s="9"/>
      <c r="H177" s="9"/>
      <c r="I177" s="9"/>
      <c r="J177" s="9"/>
      <c r="K177" s="9"/>
      <c r="L177" s="9"/>
    </row>
    <row r="178" spans="4:12" ht="15.75" customHeight="1">
      <c r="D178" s="9"/>
      <c r="E178" s="9"/>
      <c r="F178" s="9"/>
      <c r="G178" s="9"/>
      <c r="H178" s="9"/>
      <c r="I178" s="9"/>
      <c r="J178" s="9"/>
      <c r="K178" s="9"/>
      <c r="L178" s="9"/>
    </row>
    <row r="179" spans="4:12" ht="15.75" customHeight="1">
      <c r="D179" s="9"/>
      <c r="E179" s="9"/>
      <c r="F179" s="9"/>
      <c r="G179" s="9"/>
      <c r="H179" s="9"/>
      <c r="I179" s="9"/>
      <c r="J179" s="9"/>
      <c r="K179" s="9"/>
      <c r="L179" s="9"/>
    </row>
    <row r="180" spans="4:12" ht="15.75" customHeight="1">
      <c r="D180" s="9"/>
      <c r="E180" s="9"/>
      <c r="F180" s="9"/>
      <c r="G180" s="9"/>
      <c r="H180" s="9"/>
      <c r="I180" s="9"/>
      <c r="J180" s="9"/>
      <c r="K180" s="9"/>
      <c r="L180" s="9"/>
    </row>
    <row r="181" spans="4:12" ht="15.75" customHeight="1">
      <c r="D181" s="9"/>
      <c r="E181" s="9"/>
      <c r="F181" s="9"/>
      <c r="G181" s="9"/>
      <c r="H181" s="9"/>
      <c r="I181" s="9"/>
      <c r="J181" s="9"/>
      <c r="K181" s="9"/>
      <c r="L181" s="9"/>
    </row>
    <row r="182" spans="4:12" ht="15.75" customHeight="1">
      <c r="D182" s="9"/>
      <c r="E182" s="9"/>
      <c r="F182" s="9"/>
      <c r="G182" s="9"/>
      <c r="H182" s="9"/>
      <c r="I182" s="9"/>
      <c r="J182" s="9"/>
      <c r="K182" s="9"/>
      <c r="L182" s="9"/>
    </row>
    <row r="183" spans="4:12" ht="15.75" customHeight="1">
      <c r="D183" s="9"/>
      <c r="E183" s="9"/>
      <c r="F183" s="9"/>
      <c r="G183" s="9"/>
      <c r="H183" s="9"/>
      <c r="I183" s="9"/>
      <c r="J183" s="9"/>
      <c r="K183" s="9"/>
      <c r="L183" s="9"/>
    </row>
    <row r="184" spans="4:12" ht="15.75" customHeight="1">
      <c r="D184" s="9"/>
      <c r="E184" s="9"/>
      <c r="F184" s="9"/>
      <c r="G184" s="9"/>
      <c r="H184" s="9"/>
      <c r="I184" s="9"/>
      <c r="J184" s="9"/>
      <c r="K184" s="9"/>
      <c r="L184" s="9"/>
    </row>
    <row r="185" spans="4:12" ht="15.75" customHeight="1">
      <c r="D185" s="9"/>
      <c r="E185" s="9"/>
      <c r="F185" s="9"/>
      <c r="G185" s="9"/>
      <c r="H185" s="9"/>
      <c r="I185" s="9"/>
      <c r="J185" s="9"/>
      <c r="K185" s="9"/>
      <c r="L185" s="9"/>
    </row>
    <row r="186" spans="4:12" ht="15.75" customHeight="1">
      <c r="D186" s="9"/>
      <c r="E186" s="9"/>
      <c r="F186" s="9"/>
      <c r="G186" s="9"/>
      <c r="H186" s="9"/>
      <c r="I186" s="9"/>
      <c r="J186" s="9"/>
      <c r="K186" s="9"/>
      <c r="L186" s="9"/>
    </row>
    <row r="187" spans="4:12" ht="15.75" customHeight="1">
      <c r="D187" s="9"/>
      <c r="E187" s="9"/>
      <c r="F187" s="9"/>
      <c r="G187" s="9"/>
      <c r="H187" s="9"/>
      <c r="I187" s="9"/>
      <c r="J187" s="9"/>
      <c r="K187" s="9"/>
      <c r="L187" s="9"/>
    </row>
    <row r="188" spans="4:12" ht="15.75" customHeight="1">
      <c r="D188" s="9"/>
      <c r="E188" s="9"/>
      <c r="F188" s="9"/>
      <c r="G188" s="9"/>
      <c r="H188" s="9"/>
      <c r="I188" s="9"/>
      <c r="J188" s="9"/>
      <c r="K188" s="9"/>
      <c r="L188" s="9"/>
    </row>
    <row r="189" spans="4:12" ht="15.75" customHeight="1">
      <c r="D189" s="9"/>
      <c r="E189" s="9"/>
      <c r="F189" s="9"/>
      <c r="G189" s="9"/>
      <c r="H189" s="9"/>
      <c r="I189" s="9"/>
      <c r="J189" s="9"/>
      <c r="K189" s="9"/>
      <c r="L189" s="9"/>
    </row>
    <row r="190" spans="4:12" ht="15.75" customHeight="1">
      <c r="D190" s="9"/>
      <c r="E190" s="9"/>
      <c r="F190" s="9"/>
      <c r="G190" s="9"/>
      <c r="H190" s="9"/>
      <c r="I190" s="9"/>
      <c r="J190" s="9"/>
      <c r="K190" s="9"/>
      <c r="L190" s="9"/>
    </row>
    <row r="191" spans="4:12" ht="15.75" customHeight="1">
      <c r="D191" s="9"/>
      <c r="E191" s="9"/>
      <c r="F191" s="9"/>
      <c r="G191" s="9"/>
      <c r="H191" s="9"/>
      <c r="I191" s="9"/>
      <c r="J191" s="9"/>
      <c r="K191" s="9"/>
      <c r="L191" s="9"/>
    </row>
    <row r="192" spans="4:12" ht="15.75" customHeight="1">
      <c r="D192" s="9"/>
      <c r="E192" s="9"/>
      <c r="F192" s="9"/>
      <c r="G192" s="9"/>
      <c r="H192" s="9"/>
      <c r="I192" s="9"/>
      <c r="J192" s="9"/>
      <c r="K192" s="9"/>
      <c r="L192" s="9"/>
    </row>
    <row r="193" spans="4:12" ht="15.75" customHeight="1">
      <c r="D193" s="9"/>
      <c r="E193" s="9"/>
      <c r="F193" s="9"/>
      <c r="G193" s="9"/>
      <c r="H193" s="9"/>
      <c r="I193" s="9"/>
      <c r="J193" s="9"/>
      <c r="K193" s="9"/>
      <c r="L193" s="9"/>
    </row>
    <row r="194" spans="4:12" ht="15.75" customHeight="1">
      <c r="D194" s="9"/>
      <c r="E194" s="9"/>
      <c r="F194" s="9"/>
      <c r="G194" s="9"/>
      <c r="H194" s="9"/>
      <c r="I194" s="9"/>
      <c r="J194" s="9"/>
      <c r="K194" s="9"/>
      <c r="L194" s="9"/>
    </row>
    <row r="195" spans="4:12" ht="15.75" customHeight="1">
      <c r="D195" s="9"/>
      <c r="E195" s="9"/>
      <c r="F195" s="9"/>
      <c r="G195" s="9"/>
      <c r="H195" s="9"/>
      <c r="I195" s="9"/>
      <c r="J195" s="9"/>
      <c r="K195" s="9"/>
      <c r="L195" s="9"/>
    </row>
    <row r="196" spans="4:12" ht="15.75" customHeight="1">
      <c r="D196" s="9"/>
      <c r="E196" s="9"/>
      <c r="F196" s="9"/>
      <c r="G196" s="9"/>
      <c r="H196" s="9"/>
      <c r="I196" s="9"/>
      <c r="J196" s="9"/>
      <c r="K196" s="9"/>
      <c r="L196" s="9"/>
    </row>
    <row r="197" spans="4:12" ht="15.75" customHeight="1">
      <c r="D197" s="9"/>
      <c r="E197" s="9"/>
      <c r="F197" s="9"/>
      <c r="G197" s="9"/>
      <c r="H197" s="9"/>
      <c r="I197" s="9"/>
      <c r="J197" s="9"/>
      <c r="K197" s="9"/>
      <c r="L197" s="9"/>
    </row>
    <row r="198" spans="4:12" ht="15.75" customHeight="1">
      <c r="D198" s="9"/>
      <c r="E198" s="9"/>
      <c r="F198" s="9"/>
      <c r="G198" s="9"/>
      <c r="H198" s="9"/>
      <c r="I198" s="9"/>
      <c r="J198" s="9"/>
      <c r="K198" s="9"/>
      <c r="L198" s="9"/>
    </row>
    <row r="199" spans="4:12" ht="15.75" customHeight="1">
      <c r="D199" s="9"/>
      <c r="E199" s="9"/>
      <c r="F199" s="9"/>
      <c r="G199" s="9"/>
      <c r="H199" s="9"/>
      <c r="I199" s="9"/>
      <c r="J199" s="9"/>
      <c r="K199" s="9"/>
      <c r="L199" s="9"/>
    </row>
    <row r="200" spans="4:12" ht="15.75" customHeight="1">
      <c r="D200" s="9"/>
      <c r="E200" s="9"/>
      <c r="F200" s="9"/>
      <c r="G200" s="9"/>
      <c r="H200" s="9"/>
      <c r="I200" s="9"/>
      <c r="J200" s="9"/>
      <c r="K200" s="9"/>
      <c r="L200" s="9"/>
    </row>
    <row r="201" spans="4:12" ht="15.75" customHeight="1">
      <c r="D201" s="9"/>
      <c r="E201" s="9"/>
      <c r="F201" s="9"/>
      <c r="G201" s="9"/>
      <c r="H201" s="9"/>
      <c r="I201" s="9"/>
      <c r="J201" s="9"/>
      <c r="K201" s="9"/>
      <c r="L201" s="9"/>
    </row>
    <row r="202" spans="4:12" ht="15.75" customHeight="1">
      <c r="D202" s="9"/>
      <c r="E202" s="9"/>
      <c r="F202" s="9"/>
      <c r="G202" s="9"/>
      <c r="H202" s="9"/>
      <c r="I202" s="9"/>
      <c r="J202" s="9"/>
      <c r="K202" s="9"/>
      <c r="L202" s="9"/>
    </row>
    <row r="203" spans="4:12" ht="15.75" customHeight="1">
      <c r="D203" s="9"/>
      <c r="E203" s="9"/>
      <c r="F203" s="9"/>
      <c r="G203" s="9"/>
      <c r="H203" s="9"/>
      <c r="I203" s="9"/>
      <c r="J203" s="9"/>
      <c r="K203" s="9"/>
      <c r="L203" s="9"/>
    </row>
    <row r="204" spans="4:12" ht="15.75" customHeight="1">
      <c r="D204" s="9"/>
      <c r="E204" s="9"/>
      <c r="F204" s="9"/>
      <c r="G204" s="9"/>
      <c r="H204" s="9"/>
      <c r="I204" s="9"/>
      <c r="J204" s="9"/>
      <c r="K204" s="9"/>
      <c r="L204" s="9"/>
    </row>
    <row r="205" spans="4:12" ht="15.75" customHeight="1">
      <c r="D205" s="9"/>
      <c r="E205" s="9"/>
      <c r="F205" s="9"/>
      <c r="G205" s="9"/>
      <c r="H205" s="9"/>
      <c r="I205" s="9"/>
      <c r="J205" s="9"/>
      <c r="K205" s="9"/>
      <c r="L205" s="9"/>
    </row>
    <row r="206" spans="4:12" ht="15.75" customHeight="1">
      <c r="D206" s="9"/>
      <c r="E206" s="9"/>
      <c r="F206" s="9"/>
      <c r="G206" s="9"/>
      <c r="H206" s="9"/>
      <c r="I206" s="9"/>
      <c r="J206" s="9"/>
      <c r="K206" s="9"/>
      <c r="L206" s="9"/>
    </row>
    <row r="207" spans="4:12" ht="15.75" customHeight="1">
      <c r="D207" s="9"/>
      <c r="E207" s="9"/>
      <c r="F207" s="9"/>
      <c r="G207" s="9"/>
      <c r="H207" s="9"/>
      <c r="I207" s="9"/>
      <c r="J207" s="9"/>
      <c r="K207" s="9"/>
      <c r="L207" s="9"/>
    </row>
    <row r="208" spans="4:12" ht="15.75" customHeight="1">
      <c r="D208" s="9"/>
      <c r="E208" s="9"/>
      <c r="F208" s="9"/>
      <c r="G208" s="9"/>
      <c r="H208" s="9"/>
      <c r="I208" s="9"/>
      <c r="J208" s="9"/>
      <c r="K208" s="9"/>
      <c r="L208" s="9"/>
    </row>
    <row r="209" spans="4:12" ht="15.75" customHeight="1">
      <c r="D209" s="9"/>
      <c r="E209" s="9"/>
      <c r="F209" s="9"/>
      <c r="G209" s="9"/>
      <c r="H209" s="9"/>
      <c r="I209" s="9"/>
      <c r="J209" s="9"/>
      <c r="K209" s="9"/>
      <c r="L209" s="9"/>
    </row>
    <row r="210" spans="4:12" ht="15.75" customHeight="1">
      <c r="D210" s="9"/>
      <c r="E210" s="9"/>
      <c r="F210" s="9"/>
      <c r="G210" s="9"/>
      <c r="H210" s="9"/>
      <c r="I210" s="9"/>
      <c r="J210" s="9"/>
      <c r="K210" s="9"/>
      <c r="L210" s="9"/>
    </row>
    <row r="211" spans="4:12" ht="15.75" customHeight="1">
      <c r="D211" s="9"/>
      <c r="E211" s="9"/>
      <c r="F211" s="9"/>
      <c r="G211" s="9"/>
      <c r="H211" s="9"/>
      <c r="I211" s="9"/>
      <c r="J211" s="9"/>
      <c r="K211" s="9"/>
      <c r="L211" s="9"/>
    </row>
    <row r="212" spans="4:12" ht="15.75" customHeight="1">
      <c r="D212" s="9"/>
      <c r="E212" s="9"/>
      <c r="F212" s="9"/>
      <c r="G212" s="9"/>
      <c r="H212" s="9"/>
      <c r="I212" s="9"/>
      <c r="J212" s="9"/>
      <c r="K212" s="9"/>
      <c r="L212" s="9"/>
    </row>
    <row r="213" spans="4:12" ht="15.75" customHeight="1">
      <c r="D213" s="9"/>
      <c r="E213" s="9"/>
      <c r="F213" s="9"/>
      <c r="G213" s="9"/>
      <c r="H213" s="9"/>
      <c r="I213" s="9"/>
      <c r="J213" s="9"/>
      <c r="K213" s="9"/>
      <c r="L213" s="9"/>
    </row>
    <row r="214" spans="4:12" ht="15.75" customHeight="1">
      <c r="D214" s="9"/>
      <c r="E214" s="9"/>
      <c r="F214" s="9"/>
      <c r="G214" s="9"/>
      <c r="H214" s="9"/>
      <c r="I214" s="9"/>
      <c r="J214" s="9"/>
      <c r="K214" s="9"/>
      <c r="L214" s="9"/>
    </row>
    <row r="215" spans="4:12" ht="15.75" customHeight="1">
      <c r="D215" s="9"/>
      <c r="E215" s="9"/>
      <c r="F215" s="9"/>
      <c r="G215" s="9"/>
      <c r="H215" s="9"/>
      <c r="I215" s="9"/>
      <c r="J215" s="9"/>
      <c r="K215" s="9"/>
      <c r="L215" s="9"/>
    </row>
    <row r="216" spans="4:12" ht="15.75" customHeight="1">
      <c r="D216" s="9"/>
      <c r="E216" s="9"/>
      <c r="F216" s="9"/>
      <c r="G216" s="9"/>
      <c r="H216" s="9"/>
      <c r="I216" s="9"/>
      <c r="J216" s="9"/>
      <c r="K216" s="9"/>
      <c r="L216" s="9"/>
    </row>
    <row r="217" spans="4:12" ht="15.75" customHeight="1">
      <c r="D217" s="9"/>
      <c r="E217" s="9"/>
      <c r="F217" s="9"/>
      <c r="G217" s="9"/>
      <c r="H217" s="9"/>
      <c r="I217" s="9"/>
      <c r="J217" s="9"/>
      <c r="K217" s="9"/>
      <c r="L217" s="9"/>
    </row>
    <row r="218" spans="4:12" ht="15.75" customHeight="1">
      <c r="D218" s="9"/>
      <c r="E218" s="9"/>
      <c r="F218" s="9"/>
      <c r="G218" s="9"/>
      <c r="H218" s="9"/>
      <c r="I218" s="9"/>
      <c r="J218" s="9"/>
      <c r="K218" s="9"/>
      <c r="L218" s="9"/>
    </row>
    <row r="219" spans="4:12" ht="15.75" customHeight="1">
      <c r="D219" s="9"/>
      <c r="E219" s="9"/>
      <c r="F219" s="9"/>
      <c r="G219" s="9"/>
      <c r="H219" s="9"/>
      <c r="I219" s="9"/>
      <c r="J219" s="9"/>
      <c r="K219" s="9"/>
      <c r="L219" s="9"/>
    </row>
    <row r="220" spans="4:12" ht="15.75" customHeight="1">
      <c r="D220" s="9"/>
      <c r="E220" s="9"/>
      <c r="F220" s="9"/>
      <c r="G220" s="9"/>
      <c r="H220" s="9"/>
      <c r="I220" s="9"/>
      <c r="J220" s="9"/>
      <c r="K220" s="9"/>
      <c r="L220" s="9"/>
    </row>
    <row r="221" spans="4:12" ht="15.75" customHeight="1">
      <c r="D221" s="9"/>
      <c r="E221" s="9"/>
      <c r="F221" s="9"/>
      <c r="G221" s="9"/>
      <c r="H221" s="9"/>
      <c r="I221" s="9"/>
      <c r="J221" s="9"/>
      <c r="K221" s="9"/>
      <c r="L221" s="9"/>
    </row>
    <row r="222" spans="4:12" ht="15.75" customHeight="1">
      <c r="D222" s="9"/>
      <c r="E222" s="9"/>
      <c r="F222" s="9"/>
      <c r="G222" s="9"/>
      <c r="H222" s="9"/>
      <c r="I222" s="9"/>
      <c r="J222" s="9"/>
      <c r="K222" s="9"/>
      <c r="L222" s="9"/>
    </row>
    <row r="223" spans="4:12" ht="15.75" customHeight="1">
      <c r="D223" s="9"/>
      <c r="E223" s="9"/>
      <c r="F223" s="9"/>
      <c r="G223" s="9"/>
      <c r="H223" s="9"/>
      <c r="I223" s="9"/>
      <c r="J223" s="9"/>
      <c r="K223" s="9"/>
      <c r="L223" s="9"/>
    </row>
    <row r="224" spans="4:12" ht="15.75" customHeight="1">
      <c r="D224" s="9"/>
      <c r="E224" s="9"/>
      <c r="F224" s="9"/>
      <c r="G224" s="9"/>
      <c r="H224" s="9"/>
      <c r="I224" s="9"/>
      <c r="J224" s="9"/>
      <c r="K224" s="9"/>
      <c r="L224" s="9"/>
    </row>
    <row r="225" spans="4:12" ht="15.75" customHeight="1">
      <c r="D225" s="9"/>
      <c r="E225" s="9"/>
      <c r="F225" s="9"/>
      <c r="G225" s="9"/>
      <c r="H225" s="9"/>
      <c r="I225" s="9"/>
      <c r="J225" s="9"/>
      <c r="K225" s="9"/>
      <c r="L225" s="9"/>
    </row>
    <row r="226" spans="4:12" ht="15.75" customHeight="1">
      <c r="D226" s="9"/>
      <c r="E226" s="9"/>
      <c r="F226" s="9"/>
      <c r="G226" s="9"/>
      <c r="H226" s="9"/>
      <c r="I226" s="9"/>
      <c r="J226" s="9"/>
      <c r="K226" s="9"/>
      <c r="L226" s="9"/>
    </row>
    <row r="227" spans="4:12" ht="15.75" customHeight="1">
      <c r="D227" s="9"/>
      <c r="E227" s="9"/>
      <c r="F227" s="9"/>
      <c r="G227" s="9"/>
      <c r="H227" s="9"/>
      <c r="I227" s="9"/>
      <c r="J227" s="9"/>
      <c r="K227" s="9"/>
      <c r="L227" s="9"/>
    </row>
    <row r="228" spans="4:12" ht="15.75" customHeight="1">
      <c r="D228" s="9"/>
      <c r="E228" s="9"/>
      <c r="F228" s="9"/>
      <c r="G228" s="9"/>
      <c r="H228" s="9"/>
      <c r="I228" s="9"/>
      <c r="J228" s="9"/>
      <c r="K228" s="9"/>
      <c r="L228" s="9"/>
    </row>
    <row r="229" spans="4:12" ht="15.75" customHeight="1">
      <c r="D229" s="9"/>
      <c r="E229" s="9"/>
      <c r="F229" s="9"/>
      <c r="G229" s="9"/>
      <c r="H229" s="9"/>
      <c r="I229" s="9"/>
      <c r="J229" s="9"/>
      <c r="K229" s="9"/>
      <c r="L229" s="9"/>
    </row>
    <row r="230" spans="4:12" ht="15.75" customHeight="1">
      <c r="D230" s="9"/>
      <c r="E230" s="9"/>
      <c r="F230" s="9"/>
      <c r="G230" s="9"/>
      <c r="H230" s="9"/>
      <c r="I230" s="9"/>
      <c r="J230" s="9"/>
      <c r="K230" s="9"/>
      <c r="L230" s="9"/>
    </row>
    <row r="231" spans="4:12" ht="15.75" customHeight="1">
      <c r="D231" s="9"/>
      <c r="E231" s="9"/>
      <c r="F231" s="9"/>
      <c r="G231" s="9"/>
      <c r="H231" s="9"/>
      <c r="I231" s="9"/>
      <c r="J231" s="9"/>
      <c r="K231" s="9"/>
      <c r="L231" s="9"/>
    </row>
    <row r="232" spans="4:12" ht="15.75" customHeight="1">
      <c r="D232" s="9"/>
      <c r="E232" s="9"/>
      <c r="F232" s="9"/>
      <c r="G232" s="9"/>
      <c r="H232" s="9"/>
      <c r="I232" s="9"/>
      <c r="J232" s="9"/>
      <c r="K232" s="9"/>
      <c r="L232" s="9"/>
    </row>
    <row r="233" spans="4:12" ht="15.75" customHeight="1">
      <c r="D233" s="9"/>
      <c r="E233" s="9"/>
      <c r="F233" s="9"/>
      <c r="G233" s="9"/>
      <c r="H233" s="9"/>
      <c r="I233" s="9"/>
      <c r="J233" s="9"/>
      <c r="K233" s="9"/>
      <c r="L233" s="9"/>
    </row>
    <row r="234" spans="4:12" ht="15.75" customHeight="1">
      <c r="D234" s="9"/>
      <c r="E234" s="9"/>
      <c r="F234" s="9"/>
      <c r="G234" s="9"/>
      <c r="H234" s="9"/>
      <c r="I234" s="9"/>
      <c r="J234" s="9"/>
      <c r="K234" s="9"/>
      <c r="L234" s="9"/>
    </row>
    <row r="235" spans="4:12" ht="15.75" customHeight="1">
      <c r="D235" s="9"/>
      <c r="E235" s="9"/>
      <c r="F235" s="9"/>
      <c r="G235" s="9"/>
      <c r="H235" s="9"/>
      <c r="I235" s="9"/>
      <c r="J235" s="9"/>
      <c r="K235" s="9"/>
      <c r="L235" s="9"/>
    </row>
    <row r="236" spans="4:12" ht="15.75" customHeight="1">
      <c r="D236" s="9"/>
      <c r="E236" s="9"/>
      <c r="F236" s="9"/>
      <c r="G236" s="9"/>
      <c r="H236" s="9"/>
      <c r="I236" s="9"/>
      <c r="J236" s="9"/>
      <c r="K236" s="9"/>
      <c r="L236" s="9"/>
    </row>
    <row r="237" spans="4:12" ht="15.75" customHeight="1">
      <c r="D237" s="9"/>
      <c r="E237" s="9"/>
      <c r="F237" s="9"/>
      <c r="G237" s="9"/>
      <c r="H237" s="9"/>
      <c r="I237" s="9"/>
      <c r="J237" s="9"/>
      <c r="K237" s="9"/>
      <c r="L237" s="9"/>
    </row>
    <row r="238" spans="4:12" ht="15.75" customHeight="1">
      <c r="D238" s="9"/>
      <c r="E238" s="9"/>
      <c r="F238" s="9"/>
      <c r="G238" s="9"/>
      <c r="H238" s="9"/>
      <c r="I238" s="9"/>
      <c r="J238" s="9"/>
      <c r="K238" s="9"/>
      <c r="L238" s="9"/>
    </row>
    <row r="239" spans="4:12" ht="15.75" customHeight="1">
      <c r="D239" s="9"/>
      <c r="E239" s="9"/>
      <c r="F239" s="9"/>
      <c r="G239" s="9"/>
      <c r="H239" s="9"/>
      <c r="I239" s="9"/>
      <c r="J239" s="9"/>
      <c r="K239" s="9"/>
      <c r="L239" s="9"/>
    </row>
    <row r="240" spans="4:12" ht="15.75" customHeight="1">
      <c r="D240" s="9"/>
      <c r="E240" s="9"/>
      <c r="F240" s="9"/>
      <c r="G240" s="9"/>
      <c r="H240" s="9"/>
      <c r="I240" s="9"/>
      <c r="J240" s="9"/>
      <c r="K240" s="9"/>
      <c r="L240" s="9"/>
    </row>
    <row r="241" spans="4:12" ht="15.75" customHeight="1">
      <c r="D241" s="9"/>
      <c r="E241" s="9"/>
      <c r="F241" s="9"/>
      <c r="G241" s="9"/>
      <c r="H241" s="9"/>
      <c r="I241" s="9"/>
      <c r="J241" s="9"/>
      <c r="K241" s="9"/>
      <c r="L241" s="9"/>
    </row>
    <row r="242" spans="4:12" ht="15.75" customHeight="1">
      <c r="D242" s="9"/>
      <c r="E242" s="9"/>
      <c r="F242" s="9"/>
      <c r="G242" s="9"/>
      <c r="H242" s="9"/>
      <c r="I242" s="9"/>
      <c r="J242" s="9"/>
      <c r="K242" s="9"/>
      <c r="L242" s="9"/>
    </row>
    <row r="243" spans="4:12" ht="15.75" customHeight="1">
      <c r="D243" s="9"/>
      <c r="E243" s="9"/>
      <c r="F243" s="9"/>
      <c r="G243" s="9"/>
      <c r="H243" s="9"/>
      <c r="I243" s="9"/>
      <c r="J243" s="9"/>
      <c r="K243" s="9"/>
      <c r="L243" s="9"/>
    </row>
    <row r="244" spans="4:12" ht="15.75" customHeight="1">
      <c r="D244" s="9"/>
      <c r="E244" s="9"/>
      <c r="F244" s="9"/>
      <c r="G244" s="9"/>
      <c r="H244" s="9"/>
      <c r="I244" s="9"/>
      <c r="J244" s="9"/>
      <c r="K244" s="9"/>
      <c r="L244" s="9"/>
    </row>
    <row r="245" spans="4:12" ht="15.75" customHeight="1">
      <c r="D245" s="9"/>
      <c r="E245" s="9"/>
      <c r="F245" s="9"/>
      <c r="G245" s="9"/>
      <c r="H245" s="9"/>
      <c r="I245" s="9"/>
      <c r="J245" s="9"/>
      <c r="K245" s="9"/>
      <c r="L245" s="9"/>
    </row>
    <row r="246" spans="4:12" ht="15.75" customHeight="1">
      <c r="D246" s="9"/>
      <c r="E246" s="9"/>
      <c r="F246" s="9"/>
      <c r="G246" s="9"/>
      <c r="H246" s="9"/>
      <c r="I246" s="9"/>
      <c r="J246" s="9"/>
      <c r="K246" s="9"/>
      <c r="L246" s="9"/>
    </row>
    <row r="247" spans="4:12" ht="15.75" customHeight="1">
      <c r="D247" s="9"/>
      <c r="E247" s="9"/>
      <c r="F247" s="9"/>
      <c r="G247" s="9"/>
      <c r="H247" s="9"/>
      <c r="I247" s="9"/>
      <c r="J247" s="9"/>
      <c r="K247" s="9"/>
      <c r="L247" s="9"/>
    </row>
    <row r="248" spans="4:12" ht="15.75" customHeight="1">
      <c r="D248" s="9"/>
      <c r="E248" s="9"/>
      <c r="F248" s="9"/>
      <c r="G248" s="9"/>
      <c r="H248" s="9"/>
      <c r="I248" s="9"/>
      <c r="J248" s="9"/>
      <c r="K248" s="9"/>
      <c r="L248" s="9"/>
    </row>
    <row r="249" spans="4:12" ht="15.75" customHeight="1">
      <c r="D249" s="9"/>
      <c r="E249" s="9"/>
      <c r="F249" s="9"/>
      <c r="G249" s="9"/>
      <c r="H249" s="9"/>
      <c r="I249" s="9"/>
      <c r="J249" s="9"/>
      <c r="K249" s="9"/>
      <c r="L249" s="9"/>
    </row>
    <row r="250" spans="4:12" ht="15.75" customHeight="1">
      <c r="D250" s="9"/>
      <c r="E250" s="9"/>
      <c r="F250" s="9"/>
      <c r="G250" s="9"/>
      <c r="H250" s="9"/>
      <c r="I250" s="9"/>
      <c r="J250" s="9"/>
      <c r="K250" s="9"/>
      <c r="L250" s="9"/>
    </row>
    <row r="251" spans="4:12" ht="15.75" customHeight="1">
      <c r="D251" s="9"/>
      <c r="E251" s="9"/>
      <c r="F251" s="9"/>
      <c r="G251" s="9"/>
      <c r="H251" s="9"/>
      <c r="I251" s="9"/>
      <c r="J251" s="9"/>
      <c r="K251" s="9"/>
      <c r="L251" s="9"/>
    </row>
    <row r="252" spans="4:12" ht="15.75" customHeight="1">
      <c r="D252" s="9"/>
      <c r="E252" s="9"/>
      <c r="F252" s="9"/>
      <c r="G252" s="9"/>
      <c r="H252" s="9"/>
      <c r="I252" s="9"/>
      <c r="J252" s="9"/>
      <c r="K252" s="9"/>
      <c r="L252" s="9"/>
    </row>
    <row r="253" spans="4:12" ht="15.75" customHeight="1">
      <c r="D253" s="9"/>
      <c r="E253" s="9"/>
      <c r="F253" s="9"/>
      <c r="G253" s="9"/>
      <c r="H253" s="9"/>
      <c r="I253" s="9"/>
      <c r="J253" s="9"/>
      <c r="K253" s="9"/>
      <c r="L253" s="9"/>
    </row>
    <row r="254" spans="4:12" ht="15.75" customHeight="1">
      <c r="D254" s="9"/>
      <c r="E254" s="9"/>
      <c r="F254" s="9"/>
      <c r="G254" s="9"/>
      <c r="H254" s="9"/>
      <c r="I254" s="9"/>
      <c r="J254" s="9"/>
      <c r="K254" s="9"/>
      <c r="L254" s="9"/>
    </row>
    <row r="255" spans="4:12" ht="15.75" customHeight="1">
      <c r="D255" s="9"/>
      <c r="E255" s="9"/>
      <c r="F255" s="9"/>
      <c r="G255" s="9"/>
      <c r="H255" s="9"/>
      <c r="I255" s="9"/>
      <c r="J255" s="9"/>
      <c r="K255" s="9"/>
      <c r="L255" s="9"/>
    </row>
    <row r="256" spans="4:12" ht="15.75" customHeight="1">
      <c r="D256" s="9"/>
      <c r="E256" s="9"/>
      <c r="F256" s="9"/>
      <c r="G256" s="9"/>
      <c r="H256" s="9"/>
      <c r="I256" s="9"/>
      <c r="J256" s="9"/>
      <c r="K256" s="9"/>
      <c r="L256" s="9"/>
    </row>
    <row r="257" spans="4:12" ht="15.75" customHeight="1">
      <c r="D257" s="9"/>
      <c r="E257" s="9"/>
      <c r="F257" s="9"/>
      <c r="G257" s="9"/>
      <c r="H257" s="9"/>
      <c r="I257" s="9"/>
      <c r="J257" s="9"/>
      <c r="K257" s="9"/>
      <c r="L257" s="9"/>
    </row>
    <row r="258" spans="4:12" ht="15.75" customHeight="1">
      <c r="D258" s="9"/>
      <c r="E258" s="9"/>
      <c r="F258" s="9"/>
      <c r="G258" s="9"/>
      <c r="H258" s="9"/>
      <c r="I258" s="9"/>
      <c r="J258" s="9"/>
      <c r="K258" s="9"/>
      <c r="L258" s="9"/>
    </row>
    <row r="259" spans="4:12" ht="15.75" customHeight="1">
      <c r="D259" s="9"/>
      <c r="E259" s="9"/>
      <c r="F259" s="9"/>
      <c r="G259" s="9"/>
      <c r="H259" s="9"/>
      <c r="I259" s="9"/>
      <c r="J259" s="9"/>
      <c r="K259" s="9"/>
      <c r="L259" s="9"/>
    </row>
    <row r="260" spans="4:12" ht="15.75" customHeight="1">
      <c r="D260" s="9"/>
      <c r="E260" s="9"/>
      <c r="F260" s="9"/>
      <c r="G260" s="9"/>
      <c r="H260" s="9"/>
      <c r="I260" s="9"/>
      <c r="J260" s="9"/>
      <c r="K260" s="9"/>
      <c r="L260" s="9"/>
    </row>
    <row r="261" spans="4:12" ht="15.75" customHeight="1">
      <c r="D261" s="9"/>
      <c r="E261" s="9"/>
      <c r="F261" s="9"/>
      <c r="G261" s="9"/>
      <c r="H261" s="9"/>
      <c r="I261" s="9"/>
      <c r="J261" s="9"/>
      <c r="K261" s="9"/>
      <c r="L261" s="9"/>
    </row>
    <row r="262" spans="4:12" ht="15.75" customHeight="1">
      <c r="D262" s="9"/>
      <c r="E262" s="9"/>
      <c r="F262" s="9"/>
      <c r="G262" s="9"/>
      <c r="H262" s="9"/>
      <c r="I262" s="9"/>
      <c r="J262" s="9"/>
      <c r="K262" s="9"/>
      <c r="L262" s="9"/>
    </row>
    <row r="263" spans="4:12" ht="15.75" customHeight="1">
      <c r="D263" s="9"/>
      <c r="E263" s="9"/>
      <c r="F263" s="9"/>
      <c r="G263" s="9"/>
      <c r="H263" s="9"/>
      <c r="I263" s="9"/>
      <c r="J263" s="9"/>
      <c r="K263" s="9"/>
      <c r="L263" s="9"/>
    </row>
    <row r="264" spans="4:12" ht="15.75" customHeight="1">
      <c r="D264" s="9"/>
      <c r="E264" s="9"/>
      <c r="F264" s="9"/>
      <c r="G264" s="9"/>
      <c r="H264" s="9"/>
      <c r="I264" s="9"/>
      <c r="J264" s="9"/>
      <c r="K264" s="9"/>
      <c r="L264" s="9"/>
    </row>
    <row r="265" spans="4:12" ht="15.75" customHeight="1">
      <c r="D265" s="9"/>
      <c r="E265" s="9"/>
      <c r="F265" s="9"/>
      <c r="G265" s="9"/>
      <c r="H265" s="9"/>
      <c r="I265" s="9"/>
      <c r="J265" s="9"/>
      <c r="K265" s="9"/>
      <c r="L265" s="9"/>
    </row>
    <row r="266" spans="4:12" ht="15.75" customHeight="1">
      <c r="D266" s="9"/>
      <c r="E266" s="9"/>
      <c r="F266" s="9"/>
      <c r="G266" s="9"/>
      <c r="H266" s="9"/>
      <c r="I266" s="9"/>
      <c r="J266" s="9"/>
      <c r="K266" s="9"/>
      <c r="L266" s="9"/>
    </row>
    <row r="267" spans="4:12" ht="15.75" customHeight="1">
      <c r="D267" s="9"/>
      <c r="E267" s="9"/>
      <c r="F267" s="9"/>
      <c r="G267" s="9"/>
      <c r="H267" s="9"/>
      <c r="I267" s="9"/>
      <c r="J267" s="9"/>
      <c r="K267" s="9"/>
      <c r="L267" s="9"/>
    </row>
    <row r="268" spans="4:12" ht="15.75" customHeight="1">
      <c r="D268" s="9"/>
      <c r="E268" s="9"/>
      <c r="F268" s="9"/>
      <c r="G268" s="9"/>
      <c r="H268" s="9"/>
      <c r="I268" s="9"/>
      <c r="J268" s="9"/>
      <c r="K268" s="9"/>
      <c r="L268" s="9"/>
    </row>
    <row r="269" spans="4:12" ht="15.75" customHeight="1">
      <c r="D269" s="9"/>
      <c r="E269" s="9"/>
      <c r="F269" s="9"/>
      <c r="G269" s="9"/>
      <c r="H269" s="9"/>
      <c r="I269" s="9"/>
      <c r="J269" s="9"/>
      <c r="K269" s="9"/>
      <c r="L269" s="9"/>
    </row>
    <row r="270" spans="4:12" ht="15.75" customHeight="1">
      <c r="D270" s="9"/>
      <c r="E270" s="9"/>
      <c r="F270" s="9"/>
      <c r="G270" s="9"/>
      <c r="H270" s="9"/>
      <c r="I270" s="9"/>
      <c r="J270" s="9"/>
      <c r="K270" s="9"/>
      <c r="L270" s="9"/>
    </row>
    <row r="271" spans="4:12" ht="15.75" customHeight="1">
      <c r="D271" s="9"/>
      <c r="E271" s="9"/>
      <c r="F271" s="9"/>
      <c r="G271" s="9"/>
      <c r="H271" s="9"/>
      <c r="I271" s="9"/>
      <c r="J271" s="9"/>
      <c r="K271" s="9"/>
      <c r="L271" s="9"/>
    </row>
    <row r="272" spans="4:12" ht="15.75" customHeight="1">
      <c r="D272" s="9"/>
      <c r="E272" s="9"/>
      <c r="F272" s="9"/>
      <c r="G272" s="9"/>
      <c r="H272" s="9"/>
      <c r="I272" s="9"/>
      <c r="J272" s="9"/>
      <c r="K272" s="9"/>
      <c r="L272" s="9"/>
    </row>
    <row r="273" spans="4:12" ht="15.75" customHeight="1">
      <c r="D273" s="9"/>
      <c r="E273" s="9"/>
      <c r="F273" s="9"/>
      <c r="G273" s="9"/>
      <c r="H273" s="9"/>
      <c r="I273" s="9"/>
      <c r="J273" s="9"/>
      <c r="K273" s="9"/>
      <c r="L273" s="9"/>
    </row>
    <row r="274" spans="4:12" ht="15.75" customHeight="1">
      <c r="D274" s="9"/>
      <c r="E274" s="9"/>
      <c r="F274" s="9"/>
      <c r="G274" s="9"/>
      <c r="H274" s="9"/>
      <c r="I274" s="9"/>
      <c r="J274" s="9"/>
      <c r="K274" s="9"/>
      <c r="L274" s="9"/>
    </row>
    <row r="275" spans="4:12" ht="15.75" customHeight="1">
      <c r="D275" s="9"/>
      <c r="E275" s="9"/>
      <c r="F275" s="9"/>
      <c r="G275" s="9"/>
      <c r="H275" s="9"/>
      <c r="I275" s="9"/>
      <c r="J275" s="9"/>
      <c r="K275" s="9"/>
      <c r="L275" s="9"/>
    </row>
    <row r="276" spans="4:12" ht="15.75" customHeight="1">
      <c r="D276" s="9"/>
      <c r="E276" s="9"/>
      <c r="F276" s="9"/>
      <c r="G276" s="9"/>
      <c r="H276" s="9"/>
      <c r="I276" s="9"/>
      <c r="J276" s="9"/>
      <c r="K276" s="9"/>
      <c r="L276" s="9"/>
    </row>
    <row r="277" spans="4:12" ht="15.75" customHeight="1">
      <c r="D277" s="9"/>
      <c r="E277" s="9"/>
      <c r="F277" s="9"/>
      <c r="G277" s="9"/>
      <c r="H277" s="9"/>
      <c r="I277" s="9"/>
      <c r="J277" s="9"/>
      <c r="K277" s="9"/>
      <c r="L277" s="9"/>
    </row>
    <row r="278" spans="4:12" ht="15.75" customHeight="1">
      <c r="D278" s="9"/>
      <c r="E278" s="9"/>
      <c r="F278" s="9"/>
      <c r="G278" s="9"/>
      <c r="H278" s="9"/>
      <c r="I278" s="9"/>
      <c r="J278" s="9"/>
      <c r="K278" s="9"/>
      <c r="L278" s="9"/>
    </row>
    <row r="279" spans="4:12" ht="15.75" customHeight="1">
      <c r="D279" s="9"/>
      <c r="E279" s="9"/>
      <c r="F279" s="9"/>
      <c r="G279" s="9"/>
      <c r="H279" s="9"/>
      <c r="I279" s="9"/>
      <c r="J279" s="9"/>
      <c r="K279" s="9"/>
      <c r="L279" s="9"/>
    </row>
    <row r="280" spans="4:12" ht="15.75" customHeight="1">
      <c r="D280" s="9"/>
      <c r="E280" s="9"/>
      <c r="F280" s="9"/>
      <c r="G280" s="9"/>
      <c r="H280" s="9"/>
      <c r="I280" s="9"/>
      <c r="J280" s="9"/>
      <c r="K280" s="9"/>
      <c r="L280" s="9"/>
    </row>
    <row r="281" spans="4:12" ht="15.75" customHeight="1">
      <c r="D281" s="9"/>
      <c r="E281" s="9"/>
      <c r="F281" s="9"/>
      <c r="G281" s="9"/>
      <c r="H281" s="9"/>
      <c r="I281" s="9"/>
      <c r="J281" s="9"/>
      <c r="K281" s="9"/>
      <c r="L281" s="9"/>
    </row>
    <row r="282" spans="4:12" ht="15.75" customHeight="1">
      <c r="D282" s="9"/>
      <c r="E282" s="9"/>
      <c r="F282" s="9"/>
      <c r="G282" s="9"/>
      <c r="H282" s="9"/>
      <c r="I282" s="9"/>
      <c r="J282" s="9"/>
      <c r="K282" s="9"/>
      <c r="L282" s="9"/>
    </row>
    <row r="283" spans="4:12" ht="15.75" customHeight="1">
      <c r="D283" s="9"/>
      <c r="E283" s="9"/>
      <c r="F283" s="9"/>
      <c r="G283" s="9"/>
      <c r="H283" s="9"/>
      <c r="I283" s="9"/>
      <c r="J283" s="9"/>
      <c r="K283" s="9"/>
      <c r="L283" s="9"/>
    </row>
    <row r="284" spans="4:12" ht="15.75" customHeight="1">
      <c r="D284" s="9"/>
      <c r="E284" s="9"/>
      <c r="F284" s="9"/>
      <c r="G284" s="9"/>
      <c r="H284" s="9"/>
      <c r="I284" s="9"/>
      <c r="J284" s="9"/>
      <c r="K284" s="9"/>
      <c r="L284" s="9"/>
    </row>
    <row r="285" spans="4:12" ht="15.75" customHeight="1">
      <c r="D285" s="9"/>
      <c r="E285" s="9"/>
      <c r="F285" s="9"/>
      <c r="G285" s="9"/>
      <c r="H285" s="9"/>
      <c r="I285" s="9"/>
      <c r="J285" s="9"/>
      <c r="K285" s="9"/>
      <c r="L285" s="9"/>
    </row>
    <row r="286" spans="4:12" ht="15.75" customHeight="1">
      <c r="D286" s="9"/>
      <c r="E286" s="9"/>
      <c r="F286" s="9"/>
      <c r="G286" s="9"/>
      <c r="H286" s="9"/>
      <c r="I286" s="9"/>
      <c r="J286" s="9"/>
      <c r="K286" s="9"/>
      <c r="L286" s="9"/>
    </row>
    <row r="287" spans="4:12" ht="15.75" customHeight="1">
      <c r="D287" s="9"/>
      <c r="E287" s="9"/>
      <c r="F287" s="9"/>
      <c r="G287" s="9"/>
      <c r="H287" s="9"/>
      <c r="I287" s="9"/>
      <c r="J287" s="9"/>
      <c r="K287" s="9"/>
      <c r="L287" s="9"/>
    </row>
    <row r="288" spans="4:12" ht="15.75" customHeight="1">
      <c r="D288" s="9"/>
      <c r="E288" s="9"/>
      <c r="F288" s="9"/>
      <c r="G288" s="9"/>
      <c r="H288" s="9"/>
      <c r="I288" s="9"/>
      <c r="J288" s="9"/>
      <c r="K288" s="9"/>
      <c r="L288" s="9"/>
    </row>
    <row r="289" spans="4:12" ht="15.75" customHeight="1">
      <c r="D289" s="9"/>
      <c r="E289" s="9"/>
      <c r="F289" s="9"/>
      <c r="G289" s="9"/>
      <c r="H289" s="9"/>
      <c r="I289" s="9"/>
      <c r="J289" s="9"/>
      <c r="K289" s="9"/>
      <c r="L289" s="9"/>
    </row>
    <row r="290" spans="4:12" ht="15.75" customHeight="1">
      <c r="D290" s="9"/>
      <c r="E290" s="9"/>
      <c r="F290" s="9"/>
      <c r="G290" s="9"/>
      <c r="H290" s="9"/>
      <c r="I290" s="9"/>
      <c r="J290" s="9"/>
      <c r="K290" s="9"/>
      <c r="L290" s="9"/>
    </row>
    <row r="291" spans="4:12" ht="15.75" customHeight="1">
      <c r="D291" s="9"/>
      <c r="E291" s="9"/>
      <c r="F291" s="9"/>
      <c r="G291" s="9"/>
      <c r="H291" s="9"/>
      <c r="I291" s="9"/>
      <c r="J291" s="9"/>
      <c r="K291" s="9"/>
      <c r="L291" s="9"/>
    </row>
    <row r="292" spans="4:12" ht="15.75" customHeight="1">
      <c r="D292" s="9"/>
      <c r="E292" s="9"/>
      <c r="F292" s="9"/>
      <c r="G292" s="9"/>
      <c r="H292" s="9"/>
      <c r="I292" s="9"/>
      <c r="J292" s="9"/>
      <c r="K292" s="9"/>
      <c r="L292" s="9"/>
    </row>
    <row r="293" spans="4:12" ht="15.75" customHeight="1">
      <c r="D293" s="9"/>
      <c r="E293" s="9"/>
      <c r="F293" s="9"/>
      <c r="G293" s="9"/>
      <c r="H293" s="9"/>
      <c r="I293" s="9"/>
      <c r="J293" s="9"/>
      <c r="K293" s="9"/>
      <c r="L293" s="9"/>
    </row>
    <row r="294" spans="4:12" ht="15.75" customHeight="1">
      <c r="D294" s="9"/>
      <c r="E294" s="9"/>
      <c r="F294" s="9"/>
      <c r="G294" s="9"/>
      <c r="H294" s="9"/>
      <c r="I294" s="9"/>
      <c r="J294" s="9"/>
      <c r="K294" s="9"/>
      <c r="L294" s="9"/>
    </row>
    <row r="295" spans="4:12" ht="15.75" customHeight="1">
      <c r="D295" s="9"/>
      <c r="E295" s="9"/>
      <c r="F295" s="9"/>
      <c r="G295" s="9"/>
      <c r="H295" s="9"/>
      <c r="I295" s="9"/>
      <c r="J295" s="9"/>
      <c r="K295" s="9"/>
      <c r="L295" s="9"/>
    </row>
    <row r="296" spans="4:12" ht="15.75" customHeight="1">
      <c r="D296" s="9"/>
      <c r="E296" s="9"/>
      <c r="F296" s="9"/>
      <c r="G296" s="9"/>
      <c r="H296" s="9"/>
      <c r="I296" s="9"/>
      <c r="J296" s="9"/>
      <c r="K296" s="9"/>
      <c r="L296" s="9"/>
    </row>
    <row r="297" spans="4:12" ht="15.75" customHeight="1">
      <c r="D297" s="9"/>
      <c r="E297" s="9"/>
      <c r="F297" s="9"/>
      <c r="G297" s="9"/>
      <c r="H297" s="9"/>
      <c r="I297" s="9"/>
      <c r="J297" s="9"/>
      <c r="K297" s="9"/>
      <c r="L297" s="9"/>
    </row>
    <row r="298" spans="4:12" ht="15.75" customHeight="1">
      <c r="D298" s="9"/>
      <c r="E298" s="9"/>
      <c r="F298" s="9"/>
      <c r="G298" s="9"/>
      <c r="H298" s="9"/>
      <c r="I298" s="9"/>
      <c r="J298" s="9"/>
      <c r="K298" s="9"/>
      <c r="L298" s="9"/>
    </row>
    <row r="299" spans="4:12" ht="15.75" customHeight="1">
      <c r="D299" s="9"/>
      <c r="E299" s="9"/>
      <c r="F299" s="9"/>
      <c r="G299" s="9"/>
      <c r="H299" s="9"/>
      <c r="I299" s="9"/>
      <c r="J299" s="9"/>
      <c r="K299" s="9"/>
      <c r="L299" s="9"/>
    </row>
    <row r="300" spans="4:12" ht="15.75" customHeight="1">
      <c r="D300" s="9"/>
      <c r="E300" s="9"/>
      <c r="F300" s="9"/>
      <c r="G300" s="9"/>
      <c r="H300" s="9"/>
      <c r="I300" s="9"/>
      <c r="J300" s="9"/>
      <c r="K300" s="9"/>
      <c r="L300" s="9"/>
    </row>
    <row r="301" spans="4:12" ht="15.75" customHeight="1">
      <c r="D301" s="9"/>
      <c r="E301" s="9"/>
      <c r="F301" s="9"/>
      <c r="G301" s="9"/>
      <c r="H301" s="9"/>
      <c r="I301" s="9"/>
      <c r="J301" s="9"/>
      <c r="K301" s="9"/>
      <c r="L301" s="9"/>
    </row>
    <row r="302" spans="4:12" ht="15.75" customHeight="1">
      <c r="D302" s="9"/>
      <c r="E302" s="9"/>
      <c r="F302" s="9"/>
      <c r="G302" s="9"/>
      <c r="H302" s="9"/>
      <c r="I302" s="9"/>
      <c r="J302" s="9"/>
      <c r="K302" s="9"/>
      <c r="L302" s="9"/>
    </row>
    <row r="303" spans="4:12" ht="15.75" customHeight="1">
      <c r="D303" s="9"/>
      <c r="E303" s="9"/>
      <c r="F303" s="9"/>
      <c r="G303" s="9"/>
      <c r="H303" s="9"/>
      <c r="I303" s="9"/>
      <c r="J303" s="9"/>
      <c r="K303" s="9"/>
      <c r="L303" s="9"/>
    </row>
    <row r="304" spans="4:12" ht="15.75" customHeight="1">
      <c r="D304" s="9"/>
      <c r="E304" s="9"/>
      <c r="F304" s="9"/>
      <c r="G304" s="9"/>
      <c r="H304" s="9"/>
      <c r="I304" s="9"/>
      <c r="J304" s="9"/>
      <c r="K304" s="9"/>
      <c r="L304" s="9"/>
    </row>
    <row r="305" spans="4:12" ht="15.75" customHeight="1">
      <c r="D305" s="9"/>
      <c r="E305" s="9"/>
      <c r="F305" s="9"/>
      <c r="G305" s="9"/>
      <c r="H305" s="9"/>
      <c r="I305" s="9"/>
      <c r="J305" s="9"/>
      <c r="K305" s="9"/>
      <c r="L305" s="9"/>
    </row>
    <row r="306" spans="4:12" ht="15.75" customHeight="1">
      <c r="D306" s="9"/>
      <c r="E306" s="9"/>
      <c r="F306" s="9"/>
      <c r="G306" s="9"/>
      <c r="H306" s="9"/>
      <c r="I306" s="9"/>
      <c r="J306" s="9"/>
      <c r="K306" s="9"/>
      <c r="L306" s="9"/>
    </row>
    <row r="307" spans="4:12" ht="15.75" customHeight="1">
      <c r="D307" s="9"/>
      <c r="E307" s="9"/>
      <c r="F307" s="9"/>
      <c r="G307" s="9"/>
      <c r="H307" s="9"/>
      <c r="I307" s="9"/>
      <c r="J307" s="9"/>
      <c r="K307" s="9"/>
      <c r="L307" s="9"/>
    </row>
    <row r="308" spans="4:12" ht="15.75" customHeight="1">
      <c r="D308" s="9"/>
      <c r="E308" s="9"/>
      <c r="F308" s="9"/>
      <c r="G308" s="9"/>
      <c r="H308" s="9"/>
      <c r="I308" s="9"/>
      <c r="J308" s="9"/>
      <c r="K308" s="9"/>
      <c r="L308" s="9"/>
    </row>
    <row r="309" spans="4:12" ht="15.75" customHeight="1">
      <c r="D309" s="9"/>
      <c r="E309" s="9"/>
      <c r="F309" s="9"/>
      <c r="G309" s="9"/>
      <c r="H309" s="9"/>
      <c r="I309" s="9"/>
      <c r="J309" s="9"/>
      <c r="K309" s="9"/>
      <c r="L309" s="9"/>
    </row>
    <row r="310" spans="4:12" ht="15.75" customHeight="1">
      <c r="D310" s="9"/>
      <c r="E310" s="9"/>
      <c r="F310" s="9"/>
      <c r="G310" s="9"/>
      <c r="H310" s="9"/>
      <c r="I310" s="9"/>
      <c r="J310" s="9"/>
      <c r="K310" s="9"/>
      <c r="L310" s="9"/>
    </row>
    <row r="311" spans="4:12" ht="15.75" customHeight="1">
      <c r="D311" s="9"/>
      <c r="E311" s="9"/>
      <c r="F311" s="9"/>
      <c r="G311" s="9"/>
      <c r="H311" s="9"/>
      <c r="I311" s="9"/>
      <c r="J311" s="9"/>
      <c r="K311" s="9"/>
      <c r="L311" s="9"/>
    </row>
    <row r="312" spans="4:12" ht="15.75" customHeight="1">
      <c r="D312" s="9"/>
      <c r="E312" s="9"/>
      <c r="F312" s="9"/>
      <c r="G312" s="9"/>
      <c r="H312" s="9"/>
      <c r="I312" s="9"/>
      <c r="J312" s="9"/>
      <c r="K312" s="9"/>
      <c r="L312" s="9"/>
    </row>
    <row r="313" spans="4:12" ht="15.75" customHeight="1">
      <c r="D313" s="9"/>
      <c r="E313" s="9"/>
      <c r="F313" s="9"/>
      <c r="G313" s="9"/>
      <c r="H313" s="9"/>
      <c r="I313" s="9"/>
      <c r="J313" s="9"/>
      <c r="K313" s="9"/>
      <c r="L313" s="9"/>
    </row>
    <row r="314" spans="4:12" ht="15.75" customHeight="1">
      <c r="D314" s="9"/>
      <c r="E314" s="9"/>
      <c r="F314" s="9"/>
      <c r="G314" s="9"/>
      <c r="H314" s="9"/>
      <c r="I314" s="9"/>
      <c r="J314" s="9"/>
      <c r="K314" s="9"/>
      <c r="L314" s="9"/>
    </row>
    <row r="315" spans="4:12" ht="15.75" customHeight="1">
      <c r="D315" s="9"/>
      <c r="E315" s="9"/>
      <c r="F315" s="9"/>
      <c r="G315" s="9"/>
      <c r="H315" s="9"/>
      <c r="I315" s="9"/>
      <c r="J315" s="9"/>
      <c r="K315" s="9"/>
      <c r="L315" s="9"/>
    </row>
    <row r="316" spans="4:12" ht="15.75" customHeight="1">
      <c r="D316" s="9"/>
      <c r="E316" s="9"/>
      <c r="F316" s="9"/>
      <c r="G316" s="9"/>
      <c r="H316" s="9"/>
      <c r="I316" s="9"/>
      <c r="J316" s="9"/>
      <c r="K316" s="9"/>
      <c r="L316" s="9"/>
    </row>
    <row r="317" spans="4:12" ht="15.75" customHeight="1">
      <c r="D317" s="9"/>
      <c r="E317" s="9"/>
      <c r="F317" s="9"/>
      <c r="G317" s="9"/>
      <c r="H317" s="9"/>
      <c r="I317" s="9"/>
      <c r="J317" s="9"/>
      <c r="K317" s="9"/>
      <c r="L317" s="9"/>
    </row>
    <row r="318" spans="4:12" ht="15.75" customHeight="1">
      <c r="D318" s="9"/>
      <c r="E318" s="9"/>
      <c r="F318" s="9"/>
      <c r="G318" s="9"/>
      <c r="H318" s="9"/>
      <c r="I318" s="9"/>
      <c r="J318" s="9"/>
      <c r="K318" s="9"/>
      <c r="L318" s="9"/>
    </row>
    <row r="319" spans="4:12" ht="15.75" customHeight="1">
      <c r="D319" s="9"/>
      <c r="E319" s="9"/>
      <c r="F319" s="9"/>
      <c r="G319" s="9"/>
      <c r="H319" s="9"/>
      <c r="I319" s="9"/>
      <c r="J319" s="9"/>
      <c r="K319" s="9"/>
      <c r="L319" s="9"/>
    </row>
    <row r="320" spans="4:12" ht="15.75" customHeight="1">
      <c r="D320" s="9"/>
      <c r="E320" s="9"/>
      <c r="F320" s="9"/>
      <c r="G320" s="9"/>
      <c r="H320" s="9"/>
      <c r="I320" s="9"/>
      <c r="J320" s="9"/>
      <c r="K320" s="9"/>
      <c r="L320" s="9"/>
    </row>
    <row r="321" spans="4:12" ht="15.75" customHeight="1">
      <c r="D321" s="9"/>
      <c r="E321" s="9"/>
      <c r="F321" s="9"/>
      <c r="G321" s="9"/>
      <c r="H321" s="9"/>
      <c r="I321" s="9"/>
      <c r="J321" s="9"/>
      <c r="K321" s="9"/>
      <c r="L321" s="9"/>
    </row>
    <row r="322" spans="4:12" ht="15.75" customHeight="1">
      <c r="D322" s="9"/>
      <c r="E322" s="9"/>
      <c r="F322" s="9"/>
      <c r="G322" s="9"/>
      <c r="H322" s="9"/>
      <c r="I322" s="9"/>
      <c r="J322" s="9"/>
      <c r="K322" s="9"/>
      <c r="L322" s="9"/>
    </row>
    <row r="323" spans="4:12" ht="15.75" customHeight="1">
      <c r="D323" s="9"/>
      <c r="E323" s="9"/>
      <c r="F323" s="9"/>
      <c r="G323" s="9"/>
      <c r="H323" s="9"/>
      <c r="I323" s="9"/>
      <c r="J323" s="9"/>
      <c r="K323" s="9"/>
      <c r="L323" s="9"/>
    </row>
    <row r="324" spans="4:12" ht="15.75" customHeight="1">
      <c r="D324" s="9"/>
      <c r="E324" s="9"/>
      <c r="F324" s="9"/>
      <c r="G324" s="9"/>
      <c r="H324" s="9"/>
      <c r="I324" s="9"/>
      <c r="J324" s="9"/>
      <c r="K324" s="9"/>
      <c r="L324" s="9"/>
    </row>
    <row r="325" spans="4:12" ht="15.75" customHeight="1">
      <c r="D325" s="9"/>
      <c r="E325" s="9"/>
      <c r="F325" s="9"/>
      <c r="G325" s="9"/>
      <c r="H325" s="9"/>
      <c r="I325" s="9"/>
      <c r="J325" s="9"/>
      <c r="K325" s="9"/>
      <c r="L325" s="9"/>
    </row>
    <row r="326" spans="4:12" ht="15.75" customHeight="1">
      <c r="D326" s="9"/>
      <c r="E326" s="9"/>
      <c r="F326" s="9"/>
      <c r="G326" s="9"/>
      <c r="H326" s="9"/>
      <c r="I326" s="9"/>
      <c r="J326" s="9"/>
      <c r="K326" s="9"/>
      <c r="L326" s="9"/>
    </row>
    <row r="327" spans="4:12" ht="15.75" customHeight="1">
      <c r="D327" s="9"/>
      <c r="E327" s="9"/>
      <c r="F327" s="9"/>
      <c r="G327" s="9"/>
      <c r="H327" s="9"/>
      <c r="I327" s="9"/>
      <c r="J327" s="9"/>
      <c r="K327" s="9"/>
      <c r="L327" s="9"/>
    </row>
    <row r="328" spans="4:12" ht="15.75" customHeight="1">
      <c r="D328" s="9"/>
      <c r="E328" s="9"/>
      <c r="F328" s="9"/>
      <c r="G328" s="9"/>
      <c r="H328" s="9"/>
      <c r="I328" s="9"/>
      <c r="J328" s="9"/>
      <c r="K328" s="9"/>
      <c r="L328" s="9"/>
    </row>
    <row r="329" spans="4:12" ht="15.75" customHeight="1">
      <c r="D329" s="9"/>
      <c r="E329" s="9"/>
      <c r="F329" s="9"/>
      <c r="G329" s="9"/>
      <c r="H329" s="9"/>
      <c r="I329" s="9"/>
      <c r="J329" s="9"/>
      <c r="K329" s="9"/>
      <c r="L329" s="9"/>
    </row>
    <row r="330" spans="4:12" ht="15.75" customHeight="1">
      <c r="D330" s="9"/>
      <c r="E330" s="9"/>
      <c r="F330" s="9"/>
      <c r="G330" s="9"/>
      <c r="H330" s="9"/>
      <c r="I330" s="9"/>
      <c r="J330" s="9"/>
      <c r="K330" s="9"/>
      <c r="L330" s="9"/>
    </row>
    <row r="331" spans="4:12" ht="15.75" customHeight="1">
      <c r="D331" s="9"/>
      <c r="E331" s="9"/>
      <c r="F331" s="9"/>
      <c r="G331" s="9"/>
      <c r="H331" s="9"/>
      <c r="I331" s="9"/>
      <c r="J331" s="9"/>
      <c r="K331" s="9"/>
      <c r="L331" s="9"/>
    </row>
    <row r="332" spans="4:12" ht="15.75" customHeight="1">
      <c r="D332" s="9"/>
      <c r="E332" s="9"/>
      <c r="F332" s="9"/>
      <c r="G332" s="9"/>
      <c r="H332" s="9"/>
      <c r="I332" s="9"/>
      <c r="J332" s="9"/>
      <c r="K332" s="9"/>
      <c r="L332" s="9"/>
    </row>
    <row r="333" spans="4:12" ht="15.75" customHeight="1">
      <c r="D333" s="9"/>
      <c r="E333" s="9"/>
      <c r="F333" s="9"/>
      <c r="G333" s="9"/>
      <c r="H333" s="9"/>
      <c r="I333" s="9"/>
      <c r="J333" s="9"/>
      <c r="K333" s="9"/>
      <c r="L333" s="9"/>
    </row>
    <row r="334" spans="4:12" ht="15.75" customHeight="1">
      <c r="D334" s="9"/>
      <c r="E334" s="9"/>
      <c r="F334" s="9"/>
      <c r="G334" s="9"/>
      <c r="H334" s="9"/>
      <c r="I334" s="9"/>
      <c r="J334" s="9"/>
      <c r="K334" s="9"/>
      <c r="L334" s="9"/>
    </row>
    <row r="335" spans="4:12" ht="15.75" customHeight="1">
      <c r="D335" s="9"/>
      <c r="E335" s="9"/>
      <c r="F335" s="9"/>
      <c r="G335" s="9"/>
      <c r="H335" s="9"/>
      <c r="I335" s="9"/>
      <c r="J335" s="9"/>
      <c r="K335" s="9"/>
      <c r="L335" s="9"/>
    </row>
    <row r="336" spans="4:12" ht="15.75" customHeight="1">
      <c r="D336" s="9"/>
      <c r="E336" s="9"/>
      <c r="F336" s="9"/>
      <c r="G336" s="9"/>
      <c r="H336" s="9"/>
      <c r="I336" s="9"/>
      <c r="J336" s="9"/>
      <c r="K336" s="9"/>
      <c r="L336" s="9"/>
    </row>
    <row r="337" spans="4:12" ht="15.75" customHeight="1">
      <c r="D337" s="9"/>
      <c r="E337" s="9"/>
      <c r="F337" s="9"/>
      <c r="G337" s="9"/>
      <c r="H337" s="9"/>
      <c r="I337" s="9"/>
      <c r="J337" s="9"/>
      <c r="K337" s="9"/>
      <c r="L337" s="9"/>
    </row>
    <row r="338" spans="4:12" ht="15.75" customHeight="1">
      <c r="D338" s="9"/>
      <c r="E338" s="9"/>
      <c r="F338" s="9"/>
      <c r="G338" s="9"/>
      <c r="H338" s="9"/>
      <c r="I338" s="9"/>
      <c r="J338" s="9"/>
      <c r="K338" s="9"/>
      <c r="L338" s="9"/>
    </row>
    <row r="339" spans="4:12" ht="15.75" customHeight="1">
      <c r="D339" s="9"/>
      <c r="E339" s="9"/>
      <c r="F339" s="9"/>
      <c r="G339" s="9"/>
      <c r="H339" s="9"/>
      <c r="I339" s="9"/>
      <c r="J339" s="9"/>
      <c r="K339" s="9"/>
      <c r="L339" s="9"/>
    </row>
    <row r="340" spans="4:12" ht="15.75" customHeight="1">
      <c r="D340" s="9"/>
      <c r="E340" s="9"/>
      <c r="F340" s="9"/>
      <c r="G340" s="9"/>
      <c r="H340" s="9"/>
      <c r="I340" s="9"/>
      <c r="J340" s="9"/>
      <c r="K340" s="9"/>
      <c r="L340" s="9"/>
    </row>
    <row r="341" spans="4:12" ht="15.75" customHeight="1">
      <c r="D341" s="9"/>
      <c r="E341" s="9"/>
      <c r="F341" s="9"/>
      <c r="G341" s="9"/>
      <c r="H341" s="9"/>
      <c r="I341" s="9"/>
      <c r="J341" s="9"/>
      <c r="K341" s="9"/>
      <c r="L341" s="9"/>
    </row>
    <row r="342" spans="4:12" ht="15.75" customHeight="1">
      <c r="D342" s="9"/>
      <c r="E342" s="9"/>
      <c r="F342" s="9"/>
      <c r="G342" s="9"/>
      <c r="H342" s="9"/>
      <c r="I342" s="9"/>
      <c r="J342" s="9"/>
      <c r="K342" s="9"/>
      <c r="L342" s="9"/>
    </row>
    <row r="343" spans="4:12" ht="15.75" customHeight="1">
      <c r="D343" s="9"/>
      <c r="E343" s="9"/>
      <c r="F343" s="9"/>
      <c r="G343" s="9"/>
      <c r="H343" s="9"/>
      <c r="I343" s="9"/>
      <c r="J343" s="9"/>
      <c r="K343" s="9"/>
      <c r="L343" s="9"/>
    </row>
    <row r="344" spans="4:12" ht="15.75" customHeight="1">
      <c r="D344" s="9"/>
      <c r="E344" s="9"/>
      <c r="F344" s="9"/>
      <c r="G344" s="9"/>
      <c r="H344" s="9"/>
      <c r="I344" s="9"/>
      <c r="J344" s="9"/>
      <c r="K344" s="9"/>
      <c r="L344" s="9"/>
    </row>
    <row r="345" spans="4:12" ht="15.75" customHeight="1">
      <c r="D345" s="9"/>
      <c r="E345" s="9"/>
      <c r="F345" s="9"/>
      <c r="G345" s="9"/>
      <c r="H345" s="9"/>
      <c r="I345" s="9"/>
      <c r="J345" s="9"/>
      <c r="K345" s="9"/>
      <c r="L345" s="9"/>
    </row>
    <row r="346" spans="4:12" ht="15.75" customHeight="1">
      <c r="D346" s="9"/>
      <c r="E346" s="9"/>
      <c r="F346" s="9"/>
      <c r="G346" s="9"/>
      <c r="H346" s="9"/>
      <c r="I346" s="9"/>
      <c r="J346" s="9"/>
      <c r="K346" s="9"/>
      <c r="L346" s="9"/>
    </row>
    <row r="347" spans="4:12" ht="15.75" customHeight="1">
      <c r="D347" s="9"/>
      <c r="E347" s="9"/>
      <c r="F347" s="9"/>
      <c r="G347" s="9"/>
      <c r="H347" s="9"/>
      <c r="I347" s="9"/>
      <c r="J347" s="9"/>
      <c r="K347" s="9"/>
      <c r="L347" s="9"/>
    </row>
    <row r="348" spans="4:12" ht="15.75" customHeight="1">
      <c r="D348" s="9"/>
      <c r="E348" s="9"/>
      <c r="F348" s="9"/>
      <c r="G348" s="9"/>
      <c r="H348" s="9"/>
      <c r="I348" s="9"/>
      <c r="J348" s="9"/>
      <c r="K348" s="9"/>
      <c r="L348" s="9"/>
    </row>
    <row r="349" spans="4:12" ht="15.75" customHeight="1">
      <c r="D349" s="9"/>
      <c r="E349" s="9"/>
      <c r="F349" s="9"/>
      <c r="G349" s="9"/>
      <c r="H349" s="9"/>
      <c r="I349" s="9"/>
      <c r="J349" s="9"/>
      <c r="K349" s="9"/>
      <c r="L349" s="9"/>
    </row>
    <row r="350" spans="4:12" ht="15.75" customHeight="1">
      <c r="D350" s="9"/>
      <c r="E350" s="9"/>
      <c r="F350" s="9"/>
      <c r="G350" s="9"/>
      <c r="H350" s="9"/>
      <c r="I350" s="9"/>
      <c r="J350" s="9"/>
      <c r="K350" s="9"/>
      <c r="L350" s="9"/>
    </row>
    <row r="351" spans="4:12" ht="15.75" customHeight="1">
      <c r="D351" s="9"/>
      <c r="E351" s="9"/>
      <c r="F351" s="9"/>
      <c r="G351" s="9"/>
      <c r="H351" s="9"/>
      <c r="I351" s="9"/>
      <c r="J351" s="9"/>
      <c r="K351" s="9"/>
      <c r="L351" s="9"/>
    </row>
    <row r="352" spans="4:12" ht="15.75" customHeight="1">
      <c r="D352" s="9"/>
      <c r="E352" s="9"/>
      <c r="F352" s="9"/>
      <c r="G352" s="9"/>
      <c r="H352" s="9"/>
      <c r="I352" s="9"/>
      <c r="J352" s="9"/>
      <c r="K352" s="9"/>
      <c r="L352" s="9"/>
    </row>
    <row r="353" spans="4:12" ht="15.75" customHeight="1">
      <c r="D353" s="9"/>
      <c r="E353" s="9"/>
      <c r="F353" s="9"/>
      <c r="G353" s="9"/>
      <c r="H353" s="9"/>
      <c r="I353" s="9"/>
      <c r="J353" s="9"/>
      <c r="K353" s="9"/>
      <c r="L353" s="9"/>
    </row>
    <row r="354" spans="4:12" ht="15.75" customHeight="1">
      <c r="D354" s="9"/>
      <c r="E354" s="9"/>
      <c r="F354" s="9"/>
      <c r="G354" s="9"/>
      <c r="H354" s="9"/>
      <c r="I354" s="9"/>
      <c r="J354" s="9"/>
      <c r="K354" s="9"/>
      <c r="L354" s="9"/>
    </row>
    <row r="355" spans="4:12" ht="15.75" customHeight="1">
      <c r="D355" s="9"/>
      <c r="E355" s="9"/>
      <c r="F355" s="9"/>
      <c r="G355" s="9"/>
      <c r="H355" s="9"/>
      <c r="I355" s="9"/>
      <c r="J355" s="9"/>
      <c r="K355" s="9"/>
      <c r="L355" s="9"/>
    </row>
    <row r="356" spans="4:12" ht="15.75" customHeight="1">
      <c r="D356" s="9"/>
      <c r="E356" s="9"/>
      <c r="F356" s="9"/>
      <c r="G356" s="9"/>
      <c r="H356" s="9"/>
      <c r="I356" s="9"/>
      <c r="J356" s="9"/>
      <c r="K356" s="9"/>
      <c r="L356" s="9"/>
    </row>
    <row r="357" spans="4:12" ht="15.75" customHeight="1">
      <c r="D357" s="9"/>
      <c r="E357" s="9"/>
      <c r="F357" s="9"/>
      <c r="G357" s="9"/>
      <c r="H357" s="9"/>
      <c r="I357" s="9"/>
      <c r="J357" s="9"/>
      <c r="K357" s="9"/>
      <c r="L357" s="9"/>
    </row>
    <row r="358" spans="4:12" ht="15.75" customHeight="1">
      <c r="D358" s="9"/>
      <c r="E358" s="9"/>
      <c r="F358" s="9"/>
      <c r="G358" s="9"/>
      <c r="H358" s="9"/>
      <c r="I358" s="9"/>
      <c r="J358" s="9"/>
      <c r="K358" s="9"/>
      <c r="L358" s="9"/>
    </row>
    <row r="359" spans="4:12" ht="15.75" customHeight="1">
      <c r="D359" s="9"/>
      <c r="E359" s="9"/>
      <c r="F359" s="9"/>
      <c r="G359" s="9"/>
      <c r="H359" s="9"/>
      <c r="I359" s="9"/>
      <c r="J359" s="9"/>
      <c r="K359" s="9"/>
      <c r="L359" s="9"/>
    </row>
    <row r="360" spans="4:12" ht="15.75" customHeight="1">
      <c r="D360" s="9"/>
      <c r="E360" s="9"/>
      <c r="F360" s="9"/>
      <c r="G360" s="9"/>
      <c r="H360" s="9"/>
      <c r="I360" s="9"/>
      <c r="J360" s="9"/>
      <c r="K360" s="9"/>
      <c r="L360" s="9"/>
    </row>
    <row r="361" spans="4:12" ht="15.75" customHeight="1">
      <c r="D361" s="9"/>
      <c r="E361" s="9"/>
      <c r="F361" s="9"/>
      <c r="G361" s="9"/>
      <c r="H361" s="9"/>
      <c r="I361" s="9"/>
      <c r="J361" s="9"/>
      <c r="K361" s="9"/>
      <c r="L361" s="9"/>
    </row>
    <row r="362" spans="4:12" ht="15.75" customHeight="1">
      <c r="D362" s="9"/>
      <c r="E362" s="9"/>
      <c r="F362" s="9"/>
      <c r="G362" s="9"/>
      <c r="H362" s="9"/>
      <c r="I362" s="9"/>
      <c r="J362" s="9"/>
      <c r="K362" s="9"/>
      <c r="L362" s="9"/>
    </row>
    <row r="363" spans="4:12" ht="15.75" customHeight="1">
      <c r="D363" s="9"/>
      <c r="E363" s="9"/>
      <c r="F363" s="9"/>
      <c r="G363" s="9"/>
      <c r="H363" s="9"/>
      <c r="I363" s="9"/>
      <c r="J363" s="9"/>
      <c r="K363" s="9"/>
      <c r="L363" s="9"/>
    </row>
    <row r="364" spans="4:12" ht="15.75" customHeight="1">
      <c r="D364" s="9"/>
      <c r="E364" s="9"/>
      <c r="F364" s="9"/>
      <c r="G364" s="9"/>
      <c r="H364" s="9"/>
      <c r="I364" s="9"/>
      <c r="J364" s="9"/>
      <c r="K364" s="9"/>
      <c r="L364" s="9"/>
    </row>
    <row r="365" spans="4:12" ht="15.75" customHeight="1">
      <c r="D365" s="9"/>
      <c r="E365" s="9"/>
      <c r="F365" s="9"/>
      <c r="G365" s="9"/>
      <c r="H365" s="9"/>
      <c r="I365" s="9"/>
      <c r="J365" s="9"/>
      <c r="K365" s="9"/>
      <c r="L365" s="9"/>
    </row>
    <row r="366" spans="4:12" ht="15.75" customHeight="1">
      <c r="D366" s="9"/>
      <c r="E366" s="9"/>
      <c r="F366" s="9"/>
      <c r="G366" s="9"/>
      <c r="H366" s="9"/>
      <c r="I366" s="9"/>
      <c r="J366" s="9"/>
      <c r="K366" s="9"/>
      <c r="L366" s="9"/>
    </row>
    <row r="367" spans="4:12" ht="15.75" customHeight="1">
      <c r="D367" s="9"/>
      <c r="E367" s="9"/>
      <c r="F367" s="9"/>
      <c r="G367" s="9"/>
      <c r="H367" s="9"/>
      <c r="I367" s="9"/>
      <c r="J367" s="9"/>
      <c r="K367" s="9"/>
      <c r="L367" s="9"/>
    </row>
    <row r="368" spans="4:12" ht="15.75" customHeight="1">
      <c r="D368" s="9"/>
      <c r="E368" s="9"/>
      <c r="F368" s="9"/>
      <c r="G368" s="9"/>
      <c r="H368" s="9"/>
      <c r="I368" s="9"/>
      <c r="J368" s="9"/>
      <c r="K368" s="9"/>
      <c r="L368" s="9"/>
    </row>
    <row r="369" spans="4:12" ht="15.75" customHeight="1">
      <c r="D369" s="9"/>
      <c r="E369" s="9"/>
      <c r="F369" s="9"/>
      <c r="G369" s="9"/>
      <c r="H369" s="9"/>
      <c r="I369" s="9"/>
      <c r="J369" s="9"/>
      <c r="K369" s="9"/>
      <c r="L369" s="9"/>
    </row>
    <row r="370" spans="4:12" ht="15.75" customHeight="1">
      <c r="D370" s="9"/>
      <c r="E370" s="9"/>
      <c r="F370" s="9"/>
      <c r="G370" s="9"/>
      <c r="H370" s="9"/>
      <c r="I370" s="9"/>
      <c r="J370" s="9"/>
      <c r="K370" s="9"/>
      <c r="L370" s="9"/>
    </row>
    <row r="371" spans="4:12" ht="15.75" customHeight="1">
      <c r="D371" s="9"/>
      <c r="E371" s="9"/>
      <c r="F371" s="9"/>
      <c r="G371" s="9"/>
      <c r="H371" s="9"/>
      <c r="I371" s="9"/>
      <c r="J371" s="9"/>
      <c r="K371" s="9"/>
      <c r="L371" s="9"/>
    </row>
    <row r="372" spans="4:12" ht="15.75" customHeight="1">
      <c r="D372" s="9"/>
      <c r="E372" s="9"/>
      <c r="F372" s="9"/>
      <c r="G372" s="9"/>
      <c r="H372" s="9"/>
      <c r="I372" s="9"/>
      <c r="J372" s="9"/>
      <c r="K372" s="9"/>
      <c r="L372" s="9"/>
    </row>
    <row r="373" spans="4:12" ht="15.75" customHeight="1">
      <c r="D373" s="9"/>
      <c r="E373" s="9"/>
      <c r="F373" s="9"/>
      <c r="G373" s="9"/>
      <c r="H373" s="9"/>
      <c r="I373" s="9"/>
      <c r="J373" s="9"/>
      <c r="K373" s="9"/>
      <c r="L373" s="9"/>
    </row>
    <row r="374" spans="4:12" ht="15.75" customHeight="1">
      <c r="D374" s="9"/>
      <c r="E374" s="9"/>
      <c r="F374" s="9"/>
      <c r="G374" s="9"/>
      <c r="H374" s="9"/>
      <c r="I374" s="9"/>
      <c r="J374" s="9"/>
      <c r="K374" s="9"/>
      <c r="L374" s="9"/>
    </row>
    <row r="375" spans="4:12" ht="15.75" customHeight="1">
      <c r="D375" s="9"/>
      <c r="E375" s="9"/>
      <c r="F375" s="9"/>
      <c r="G375" s="9"/>
      <c r="H375" s="9"/>
      <c r="I375" s="9"/>
      <c r="J375" s="9"/>
      <c r="K375" s="9"/>
      <c r="L375" s="9"/>
    </row>
    <row r="376" spans="4:12" ht="15.75" customHeight="1">
      <c r="D376" s="9"/>
      <c r="E376" s="9"/>
      <c r="F376" s="9"/>
      <c r="G376" s="9"/>
      <c r="H376" s="9"/>
      <c r="I376" s="9"/>
      <c r="J376" s="9"/>
      <c r="K376" s="9"/>
      <c r="L376" s="9"/>
    </row>
    <row r="377" spans="4:12" ht="15.75" customHeight="1">
      <c r="D377" s="9"/>
      <c r="E377" s="9"/>
      <c r="F377" s="9"/>
      <c r="G377" s="9"/>
      <c r="H377" s="9"/>
      <c r="I377" s="9"/>
      <c r="J377" s="9"/>
      <c r="K377" s="9"/>
      <c r="L377" s="9"/>
    </row>
    <row r="378" spans="4:12" ht="15.75" customHeight="1">
      <c r="D378" s="9"/>
      <c r="E378" s="9"/>
      <c r="F378" s="9"/>
      <c r="G378" s="9"/>
      <c r="H378" s="9"/>
      <c r="I378" s="9"/>
      <c r="J378" s="9"/>
      <c r="K378" s="9"/>
      <c r="L378" s="9"/>
    </row>
    <row r="379" spans="4:12" ht="15.75" customHeight="1">
      <c r="D379" s="9"/>
      <c r="E379" s="9"/>
      <c r="F379" s="9"/>
      <c r="G379" s="9"/>
      <c r="H379" s="9"/>
      <c r="I379" s="9"/>
      <c r="J379" s="9"/>
      <c r="K379" s="9"/>
      <c r="L379" s="9"/>
    </row>
    <row r="380" spans="4:12" ht="15.75" customHeight="1">
      <c r="D380" s="9"/>
      <c r="E380" s="9"/>
      <c r="F380" s="9"/>
      <c r="G380" s="9"/>
      <c r="H380" s="9"/>
      <c r="I380" s="9"/>
      <c r="J380" s="9"/>
      <c r="K380" s="9"/>
      <c r="L380" s="9"/>
    </row>
    <row r="381" spans="4:12" ht="15.75" customHeight="1">
      <c r="D381" s="9"/>
      <c r="E381" s="9"/>
      <c r="F381" s="9"/>
      <c r="G381" s="9"/>
      <c r="H381" s="9"/>
      <c r="I381" s="9"/>
      <c r="J381" s="9"/>
      <c r="K381" s="9"/>
      <c r="L381" s="9"/>
    </row>
    <row r="382" spans="4:12" ht="15.75" customHeight="1">
      <c r="D382" s="9"/>
      <c r="E382" s="9"/>
      <c r="F382" s="9"/>
      <c r="G382" s="9"/>
      <c r="H382" s="9"/>
      <c r="I382" s="9"/>
      <c r="J382" s="9"/>
      <c r="K382" s="9"/>
      <c r="L382" s="9"/>
    </row>
    <row r="383" spans="4:12" ht="15.75" customHeight="1">
      <c r="D383" s="9"/>
      <c r="E383" s="9"/>
      <c r="F383" s="9"/>
      <c r="G383" s="9"/>
      <c r="H383" s="9"/>
      <c r="I383" s="9"/>
      <c r="J383" s="9"/>
      <c r="K383" s="9"/>
      <c r="L383" s="9"/>
    </row>
    <row r="384" spans="4:12" ht="15.75" customHeight="1">
      <c r="D384" s="9"/>
      <c r="E384" s="9"/>
      <c r="F384" s="9"/>
      <c r="G384" s="9"/>
      <c r="H384" s="9"/>
      <c r="I384" s="9"/>
      <c r="J384" s="9"/>
      <c r="K384" s="9"/>
      <c r="L384" s="9"/>
    </row>
    <row r="385" spans="4:12" ht="15.75" customHeight="1">
      <c r="D385" s="9"/>
      <c r="E385" s="9"/>
      <c r="F385" s="9"/>
      <c r="G385" s="9"/>
      <c r="H385" s="9"/>
      <c r="I385" s="9"/>
      <c r="J385" s="9"/>
      <c r="K385" s="9"/>
      <c r="L385" s="9"/>
    </row>
    <row r="386" spans="4:12" ht="15.75" customHeight="1">
      <c r="D386" s="9"/>
      <c r="E386" s="9"/>
      <c r="F386" s="9"/>
      <c r="G386" s="9"/>
      <c r="H386" s="9"/>
      <c r="I386" s="9"/>
      <c r="J386" s="9"/>
      <c r="K386" s="9"/>
      <c r="L386" s="9"/>
    </row>
    <row r="387" spans="4:12" ht="15.75" customHeight="1">
      <c r="D387" s="9"/>
      <c r="E387" s="9"/>
      <c r="F387" s="9"/>
      <c r="G387" s="9"/>
      <c r="H387" s="9"/>
      <c r="I387" s="9"/>
      <c r="J387" s="9"/>
      <c r="K387" s="9"/>
      <c r="L387" s="9"/>
    </row>
    <row r="388" spans="4:12" ht="15.75" customHeight="1">
      <c r="D388" s="9"/>
      <c r="E388" s="9"/>
      <c r="F388" s="9"/>
      <c r="G388" s="9"/>
      <c r="H388" s="9"/>
      <c r="I388" s="9"/>
      <c r="J388" s="9"/>
      <c r="K388" s="9"/>
      <c r="L388" s="9"/>
    </row>
    <row r="389" spans="4:12" ht="15.75" customHeight="1">
      <c r="D389" s="9"/>
      <c r="E389" s="9"/>
      <c r="F389" s="9"/>
      <c r="G389" s="9"/>
      <c r="H389" s="9"/>
      <c r="I389" s="9"/>
      <c r="J389" s="9"/>
      <c r="K389" s="9"/>
      <c r="L389" s="9"/>
    </row>
    <row r="390" spans="4:12" ht="15.75" customHeight="1">
      <c r="D390" s="9"/>
      <c r="E390" s="9"/>
      <c r="F390" s="9"/>
      <c r="G390" s="9"/>
      <c r="H390" s="9"/>
      <c r="I390" s="9"/>
      <c r="J390" s="9"/>
      <c r="K390" s="9"/>
      <c r="L390" s="9"/>
    </row>
    <row r="391" spans="4:12" ht="15.75" customHeight="1">
      <c r="D391" s="9"/>
      <c r="E391" s="9"/>
      <c r="F391" s="9"/>
      <c r="G391" s="9"/>
      <c r="H391" s="9"/>
      <c r="I391" s="9"/>
      <c r="J391" s="9"/>
      <c r="K391" s="9"/>
      <c r="L391" s="9"/>
    </row>
    <row r="392" spans="4:12" ht="15.75" customHeight="1">
      <c r="D392" s="9"/>
      <c r="E392" s="9"/>
      <c r="F392" s="9"/>
      <c r="G392" s="9"/>
      <c r="H392" s="9"/>
      <c r="I392" s="9"/>
      <c r="J392" s="9"/>
      <c r="K392" s="9"/>
      <c r="L392" s="9"/>
    </row>
    <row r="393" spans="4:12" ht="15.75" customHeight="1">
      <c r="D393" s="9"/>
      <c r="E393" s="9"/>
      <c r="F393" s="9"/>
      <c r="G393" s="9"/>
      <c r="H393" s="9"/>
      <c r="I393" s="9"/>
      <c r="J393" s="9"/>
      <c r="K393" s="9"/>
      <c r="L393" s="9"/>
    </row>
    <row r="394" spans="4:12" ht="15.75" customHeight="1">
      <c r="D394" s="9"/>
      <c r="E394" s="9"/>
      <c r="F394" s="9"/>
      <c r="G394" s="9"/>
      <c r="H394" s="9"/>
      <c r="I394" s="9"/>
      <c r="J394" s="9"/>
      <c r="K394" s="9"/>
      <c r="L394" s="9"/>
    </row>
    <row r="395" spans="4:12" ht="15.75" customHeight="1">
      <c r="D395" s="9"/>
      <c r="E395" s="9"/>
      <c r="F395" s="9"/>
      <c r="G395" s="9"/>
      <c r="H395" s="9"/>
      <c r="I395" s="9"/>
      <c r="J395" s="9"/>
      <c r="K395" s="9"/>
      <c r="L395" s="9"/>
    </row>
    <row r="396" spans="4:12" ht="15.75" customHeight="1">
      <c r="D396" s="9"/>
      <c r="E396" s="9"/>
      <c r="F396" s="9"/>
      <c r="G396" s="9"/>
      <c r="H396" s="9"/>
      <c r="I396" s="9"/>
      <c r="J396" s="9"/>
      <c r="K396" s="9"/>
      <c r="L396" s="9"/>
    </row>
    <row r="397" spans="4:12" ht="15.75" customHeight="1">
      <c r="D397" s="9"/>
      <c r="E397" s="9"/>
      <c r="F397" s="9"/>
      <c r="G397" s="9"/>
      <c r="H397" s="9"/>
      <c r="I397" s="9"/>
      <c r="J397" s="9"/>
      <c r="K397" s="9"/>
      <c r="L397" s="9"/>
    </row>
    <row r="398" spans="4:12" ht="15.75" customHeight="1">
      <c r="D398" s="9"/>
      <c r="E398" s="9"/>
      <c r="F398" s="9"/>
      <c r="G398" s="9"/>
      <c r="H398" s="9"/>
      <c r="I398" s="9"/>
      <c r="J398" s="9"/>
      <c r="K398" s="9"/>
      <c r="L398" s="9"/>
    </row>
    <row r="399" spans="4:12" ht="15.75" customHeight="1">
      <c r="D399" s="9"/>
      <c r="E399" s="9"/>
      <c r="F399" s="9"/>
      <c r="G399" s="9"/>
      <c r="H399" s="9"/>
      <c r="I399" s="9"/>
      <c r="J399" s="9"/>
      <c r="K399" s="9"/>
      <c r="L399" s="9"/>
    </row>
    <row r="400" spans="4:12" ht="15.75" customHeight="1">
      <c r="D400" s="9"/>
      <c r="E400" s="9"/>
      <c r="F400" s="9"/>
      <c r="G400" s="9"/>
      <c r="H400" s="9"/>
      <c r="I400" s="9"/>
      <c r="J400" s="9"/>
      <c r="K400" s="9"/>
      <c r="L400" s="9"/>
    </row>
    <row r="401" spans="4:12" ht="15.75" customHeight="1">
      <c r="D401" s="9"/>
      <c r="E401" s="9"/>
      <c r="F401" s="9"/>
      <c r="G401" s="9"/>
      <c r="H401" s="9"/>
      <c r="I401" s="9"/>
      <c r="J401" s="9"/>
      <c r="K401" s="9"/>
      <c r="L401" s="9"/>
    </row>
    <row r="402" spans="4:12" ht="15.75" customHeight="1">
      <c r="D402" s="9"/>
      <c r="E402" s="9"/>
      <c r="F402" s="9"/>
      <c r="G402" s="9"/>
      <c r="H402" s="9"/>
      <c r="I402" s="9"/>
      <c r="J402" s="9"/>
      <c r="K402" s="9"/>
      <c r="L402" s="9"/>
    </row>
    <row r="403" spans="4:12" ht="15.75" customHeight="1">
      <c r="D403" s="9"/>
      <c r="E403" s="9"/>
      <c r="F403" s="9"/>
      <c r="G403" s="9"/>
      <c r="H403" s="9"/>
      <c r="I403" s="9"/>
      <c r="J403" s="9"/>
      <c r="K403" s="9"/>
      <c r="L403" s="9"/>
    </row>
    <row r="404" spans="4:12" ht="15.75" customHeight="1">
      <c r="D404" s="9"/>
      <c r="E404" s="9"/>
      <c r="F404" s="9"/>
      <c r="G404" s="9"/>
      <c r="H404" s="9"/>
      <c r="I404" s="9"/>
      <c r="J404" s="9"/>
      <c r="K404" s="9"/>
      <c r="L404" s="9"/>
    </row>
    <row r="405" spans="4:12" ht="15.75" customHeight="1">
      <c r="D405" s="9"/>
      <c r="E405" s="9"/>
      <c r="F405" s="9"/>
      <c r="G405" s="9"/>
      <c r="H405" s="9"/>
      <c r="I405" s="9"/>
      <c r="J405" s="9"/>
      <c r="K405" s="9"/>
      <c r="L405" s="9"/>
    </row>
    <row r="406" spans="4:12" ht="15.75" customHeight="1">
      <c r="D406" s="9"/>
      <c r="E406" s="9"/>
      <c r="F406" s="9"/>
      <c r="G406" s="9"/>
      <c r="H406" s="9"/>
      <c r="I406" s="9"/>
      <c r="J406" s="9"/>
      <c r="K406" s="9"/>
      <c r="L406" s="9"/>
    </row>
    <row r="407" spans="4:12" ht="15.75" customHeight="1">
      <c r="D407" s="9"/>
      <c r="E407" s="9"/>
      <c r="F407" s="9"/>
      <c r="G407" s="9"/>
      <c r="H407" s="9"/>
      <c r="I407" s="9"/>
      <c r="J407" s="9"/>
      <c r="K407" s="9"/>
      <c r="L407" s="9"/>
    </row>
    <row r="408" spans="4:12" ht="15.75" customHeight="1">
      <c r="D408" s="9"/>
      <c r="E408" s="9"/>
      <c r="F408" s="9"/>
      <c r="G408" s="9"/>
      <c r="H408" s="9"/>
      <c r="I408" s="9"/>
      <c r="J408" s="9"/>
      <c r="K408" s="9"/>
      <c r="L408" s="9"/>
    </row>
    <row r="409" spans="4:12" ht="15.75" customHeight="1">
      <c r="D409" s="9"/>
      <c r="E409" s="9"/>
      <c r="F409" s="9"/>
      <c r="G409" s="9"/>
      <c r="H409" s="9"/>
      <c r="I409" s="9"/>
      <c r="J409" s="9"/>
      <c r="K409" s="9"/>
      <c r="L409" s="9"/>
    </row>
    <row r="410" spans="4:12" ht="15.75" customHeight="1">
      <c r="D410" s="9"/>
      <c r="E410" s="9"/>
      <c r="F410" s="9"/>
      <c r="G410" s="9"/>
      <c r="H410" s="9"/>
      <c r="I410" s="9"/>
      <c r="J410" s="9"/>
      <c r="K410" s="9"/>
      <c r="L410" s="9"/>
    </row>
    <row r="411" spans="4:12" ht="15.75" customHeight="1">
      <c r="D411" s="9"/>
      <c r="E411" s="9"/>
      <c r="F411" s="9"/>
      <c r="G411" s="9"/>
      <c r="H411" s="9"/>
      <c r="I411" s="9"/>
      <c r="J411" s="9"/>
      <c r="K411" s="9"/>
      <c r="L411" s="9"/>
    </row>
    <row r="412" spans="4:12" ht="15.75" customHeight="1">
      <c r="D412" s="9"/>
      <c r="E412" s="9"/>
      <c r="F412" s="9"/>
      <c r="G412" s="9"/>
      <c r="H412" s="9"/>
      <c r="I412" s="9"/>
      <c r="J412" s="9"/>
      <c r="K412" s="9"/>
      <c r="L412" s="9"/>
    </row>
    <row r="413" spans="4:12" ht="15.75" customHeight="1">
      <c r="D413" s="9"/>
      <c r="E413" s="9"/>
      <c r="F413" s="9"/>
      <c r="G413" s="9"/>
      <c r="H413" s="9"/>
      <c r="I413" s="9"/>
      <c r="J413" s="9"/>
      <c r="K413" s="9"/>
      <c r="L413" s="9"/>
    </row>
    <row r="414" spans="4:12" ht="15.75" customHeight="1">
      <c r="D414" s="9"/>
      <c r="E414" s="9"/>
      <c r="F414" s="9"/>
      <c r="G414" s="9"/>
      <c r="H414" s="9"/>
      <c r="I414" s="9"/>
      <c r="J414" s="9"/>
      <c r="K414" s="9"/>
      <c r="L414" s="9"/>
    </row>
    <row r="415" spans="4:12" ht="15.75" customHeight="1">
      <c r="D415" s="9"/>
      <c r="E415" s="9"/>
      <c r="F415" s="9"/>
      <c r="G415" s="9"/>
      <c r="H415" s="9"/>
      <c r="I415" s="9"/>
      <c r="J415" s="9"/>
      <c r="K415" s="9"/>
      <c r="L415" s="9"/>
    </row>
    <row r="416" spans="4:12" ht="15.75" customHeight="1">
      <c r="D416" s="9"/>
      <c r="E416" s="9"/>
      <c r="F416" s="9"/>
      <c r="G416" s="9"/>
      <c r="H416" s="9"/>
      <c r="I416" s="9"/>
      <c r="J416" s="9"/>
      <c r="K416" s="9"/>
      <c r="L416" s="9"/>
    </row>
    <row r="417" spans="4:12" ht="15.75" customHeight="1">
      <c r="D417" s="9"/>
      <c r="E417" s="9"/>
      <c r="F417" s="9"/>
      <c r="G417" s="9"/>
      <c r="H417" s="9"/>
      <c r="I417" s="9"/>
      <c r="J417" s="9"/>
      <c r="K417" s="9"/>
      <c r="L417" s="9"/>
    </row>
    <row r="418" spans="4:12" ht="15.75" customHeight="1">
      <c r="D418" s="9"/>
      <c r="E418" s="9"/>
      <c r="F418" s="9"/>
      <c r="G418" s="9"/>
      <c r="H418" s="9"/>
      <c r="I418" s="9"/>
      <c r="J418" s="9"/>
      <c r="K418" s="9"/>
      <c r="L418" s="9"/>
    </row>
    <row r="419" spans="4:12" ht="15.75" customHeight="1">
      <c r="D419" s="9"/>
      <c r="E419" s="9"/>
      <c r="F419" s="9"/>
      <c r="G419" s="9"/>
      <c r="H419" s="9"/>
      <c r="I419" s="9"/>
      <c r="J419" s="9"/>
      <c r="K419" s="9"/>
      <c r="L419" s="9"/>
    </row>
    <row r="420" spans="4:12" ht="15.75" customHeight="1">
      <c r="D420" s="9"/>
      <c r="E420" s="9"/>
      <c r="F420" s="9"/>
      <c r="G420" s="9"/>
      <c r="H420" s="9"/>
      <c r="I420" s="9"/>
      <c r="J420" s="9"/>
      <c r="K420" s="9"/>
      <c r="L420" s="9"/>
    </row>
    <row r="421" spans="4:12" ht="15.75" customHeight="1">
      <c r="D421" s="9"/>
      <c r="E421" s="9"/>
      <c r="F421" s="9"/>
      <c r="G421" s="9"/>
      <c r="H421" s="9"/>
      <c r="I421" s="9"/>
      <c r="J421" s="9"/>
      <c r="K421" s="9"/>
      <c r="L421" s="9"/>
    </row>
    <row r="422" spans="4:12" ht="15.75" customHeight="1">
      <c r="D422" s="9"/>
      <c r="E422" s="9"/>
      <c r="F422" s="9"/>
      <c r="G422" s="9"/>
      <c r="H422" s="9"/>
      <c r="I422" s="9"/>
      <c r="J422" s="9"/>
      <c r="K422" s="9"/>
      <c r="L422" s="9"/>
    </row>
    <row r="423" spans="4:12" ht="15.75" customHeight="1">
      <c r="D423" s="9"/>
      <c r="E423" s="9"/>
      <c r="F423" s="9"/>
      <c r="G423" s="9"/>
      <c r="H423" s="9"/>
      <c r="I423" s="9"/>
      <c r="J423" s="9"/>
      <c r="K423" s="9"/>
      <c r="L423" s="9"/>
    </row>
    <row r="424" spans="4:12" ht="15.75" customHeight="1">
      <c r="D424" s="9"/>
      <c r="E424" s="9"/>
      <c r="F424" s="9"/>
      <c r="G424" s="9"/>
      <c r="H424" s="9"/>
      <c r="I424" s="9"/>
      <c r="J424" s="9"/>
      <c r="K424" s="9"/>
      <c r="L424" s="9"/>
    </row>
    <row r="425" spans="4:12" ht="15.75" customHeight="1">
      <c r="D425" s="9"/>
      <c r="E425" s="9"/>
      <c r="F425" s="9"/>
      <c r="G425" s="9"/>
      <c r="H425" s="9"/>
      <c r="I425" s="9"/>
      <c r="J425" s="9"/>
      <c r="K425" s="9"/>
      <c r="L425" s="9"/>
    </row>
    <row r="426" spans="4:12" ht="15.75" customHeight="1">
      <c r="D426" s="9"/>
      <c r="E426" s="9"/>
      <c r="F426" s="9"/>
      <c r="G426" s="9"/>
      <c r="H426" s="9"/>
      <c r="I426" s="9"/>
      <c r="J426" s="9"/>
      <c r="K426" s="9"/>
      <c r="L426" s="9"/>
    </row>
    <row r="427" spans="4:12" ht="15.75" customHeight="1">
      <c r="D427" s="9"/>
      <c r="E427" s="9"/>
      <c r="F427" s="9"/>
      <c r="G427" s="9"/>
      <c r="H427" s="9"/>
      <c r="I427" s="9"/>
      <c r="J427" s="9"/>
      <c r="K427" s="9"/>
      <c r="L427" s="9"/>
    </row>
    <row r="428" spans="4:12" ht="15.75" customHeight="1">
      <c r="D428" s="9"/>
      <c r="E428" s="9"/>
      <c r="F428" s="9"/>
      <c r="G428" s="9"/>
      <c r="H428" s="9"/>
      <c r="I428" s="9"/>
      <c r="J428" s="9"/>
      <c r="K428" s="9"/>
      <c r="L428" s="9"/>
    </row>
    <row r="429" spans="4:12" ht="15.75" customHeight="1">
      <c r="D429" s="9"/>
      <c r="E429" s="9"/>
      <c r="F429" s="9"/>
      <c r="G429" s="9"/>
      <c r="H429" s="9"/>
      <c r="I429" s="9"/>
      <c r="J429" s="9"/>
      <c r="K429" s="9"/>
      <c r="L429" s="9"/>
    </row>
    <row r="430" spans="4:12" ht="15.75" customHeight="1">
      <c r="D430" s="9"/>
      <c r="E430" s="9"/>
      <c r="F430" s="9"/>
      <c r="G430" s="9"/>
      <c r="H430" s="9"/>
      <c r="I430" s="9"/>
      <c r="J430" s="9"/>
      <c r="K430" s="9"/>
      <c r="L430" s="9"/>
    </row>
    <row r="431" spans="4:12" ht="15.75" customHeight="1">
      <c r="D431" s="9"/>
      <c r="E431" s="9"/>
      <c r="F431" s="9"/>
      <c r="G431" s="9"/>
      <c r="H431" s="9"/>
      <c r="I431" s="9"/>
      <c r="J431" s="9"/>
      <c r="K431" s="9"/>
      <c r="L431" s="9"/>
    </row>
    <row r="432" spans="4:12" ht="15.75" customHeight="1">
      <c r="D432" s="9"/>
      <c r="E432" s="9"/>
      <c r="F432" s="9"/>
      <c r="G432" s="9"/>
      <c r="H432" s="9"/>
      <c r="I432" s="9"/>
      <c r="J432" s="9"/>
      <c r="K432" s="9"/>
      <c r="L432" s="9"/>
    </row>
    <row r="433" spans="4:12" ht="15.75" customHeight="1">
      <c r="D433" s="9"/>
      <c r="E433" s="9"/>
      <c r="F433" s="9"/>
      <c r="G433" s="9"/>
      <c r="H433" s="9"/>
      <c r="I433" s="9"/>
      <c r="J433" s="9"/>
      <c r="K433" s="9"/>
      <c r="L433" s="9"/>
    </row>
    <row r="434" spans="4:12" ht="15.75" customHeight="1">
      <c r="D434" s="9"/>
      <c r="E434" s="9"/>
      <c r="F434" s="9"/>
      <c r="G434" s="9"/>
      <c r="H434" s="9"/>
      <c r="I434" s="9"/>
      <c r="J434" s="9"/>
      <c r="K434" s="9"/>
      <c r="L434" s="9"/>
    </row>
    <row r="435" spans="4:12" ht="15.75" customHeight="1">
      <c r="D435" s="9"/>
      <c r="E435" s="9"/>
      <c r="F435" s="9"/>
      <c r="G435" s="9"/>
      <c r="H435" s="9"/>
      <c r="I435" s="9"/>
      <c r="J435" s="9"/>
      <c r="K435" s="9"/>
      <c r="L435" s="9"/>
    </row>
    <row r="436" spans="4:12" ht="15.75" customHeight="1">
      <c r="D436" s="9"/>
      <c r="E436" s="9"/>
      <c r="F436" s="9"/>
      <c r="G436" s="9"/>
      <c r="H436" s="9"/>
      <c r="I436" s="9"/>
      <c r="J436" s="9"/>
      <c r="K436" s="9"/>
      <c r="L436" s="9"/>
    </row>
    <row r="437" spans="4:12" ht="15.75" customHeight="1">
      <c r="D437" s="9"/>
      <c r="E437" s="9"/>
      <c r="F437" s="9"/>
      <c r="G437" s="9"/>
      <c r="H437" s="9"/>
      <c r="I437" s="9"/>
      <c r="J437" s="9"/>
      <c r="K437" s="9"/>
      <c r="L437" s="9"/>
    </row>
    <row r="438" spans="4:12" ht="15.75" customHeight="1">
      <c r="D438" s="9"/>
      <c r="E438" s="9"/>
      <c r="F438" s="9"/>
      <c r="G438" s="9"/>
      <c r="H438" s="9"/>
      <c r="I438" s="9"/>
      <c r="J438" s="9"/>
      <c r="K438" s="9"/>
      <c r="L438" s="9"/>
    </row>
    <row r="439" spans="4:12" ht="15.75" customHeight="1">
      <c r="D439" s="9"/>
      <c r="E439" s="9"/>
      <c r="F439" s="9"/>
      <c r="G439" s="9"/>
      <c r="H439" s="9"/>
      <c r="I439" s="9"/>
      <c r="J439" s="9"/>
      <c r="K439" s="9"/>
      <c r="L439" s="9"/>
    </row>
    <row r="440" spans="4:12" ht="15.75" customHeight="1">
      <c r="D440" s="9"/>
      <c r="E440" s="9"/>
      <c r="F440" s="9"/>
      <c r="G440" s="9"/>
      <c r="H440" s="9"/>
      <c r="I440" s="9"/>
      <c r="J440" s="9"/>
      <c r="K440" s="9"/>
      <c r="L440" s="9"/>
    </row>
    <row r="441" spans="4:12" ht="15.75" customHeight="1">
      <c r="D441" s="9"/>
      <c r="E441" s="9"/>
      <c r="F441" s="9"/>
      <c r="G441" s="9"/>
      <c r="H441" s="9"/>
      <c r="I441" s="9"/>
      <c r="J441" s="9"/>
      <c r="K441" s="9"/>
      <c r="L441" s="9"/>
    </row>
    <row r="442" spans="4:12" ht="15.75" customHeight="1">
      <c r="D442" s="9"/>
      <c r="E442" s="9"/>
      <c r="F442" s="9"/>
      <c r="G442" s="9"/>
      <c r="H442" s="9"/>
      <c r="I442" s="9"/>
      <c r="J442" s="9"/>
      <c r="K442" s="9"/>
      <c r="L442" s="9"/>
    </row>
    <row r="443" spans="4:12" ht="15.75" customHeight="1">
      <c r="D443" s="9"/>
      <c r="E443" s="9"/>
      <c r="F443" s="9"/>
      <c r="G443" s="9"/>
      <c r="H443" s="9"/>
      <c r="I443" s="9"/>
      <c r="J443" s="9"/>
      <c r="K443" s="9"/>
      <c r="L443" s="9"/>
    </row>
    <row r="444" spans="4:12" ht="15.75" customHeight="1">
      <c r="D444" s="9"/>
      <c r="E444" s="9"/>
      <c r="F444" s="9"/>
      <c r="G444" s="9"/>
      <c r="H444" s="9"/>
      <c r="I444" s="9"/>
      <c r="J444" s="9"/>
      <c r="K444" s="9"/>
      <c r="L444" s="9"/>
    </row>
    <row r="445" spans="4:12" ht="15.75" customHeight="1">
      <c r="D445" s="9"/>
      <c r="E445" s="9"/>
      <c r="F445" s="9"/>
      <c r="G445" s="9"/>
      <c r="H445" s="9"/>
      <c r="I445" s="9"/>
      <c r="J445" s="9"/>
      <c r="K445" s="9"/>
      <c r="L445" s="9"/>
    </row>
    <row r="446" spans="4:12" ht="15.75" customHeight="1">
      <c r="D446" s="9"/>
      <c r="E446" s="9"/>
      <c r="F446" s="9"/>
      <c r="G446" s="9"/>
      <c r="H446" s="9"/>
      <c r="I446" s="9"/>
      <c r="J446" s="9"/>
      <c r="K446" s="9"/>
      <c r="L446" s="9"/>
    </row>
    <row r="447" spans="4:12" ht="15.75" customHeight="1">
      <c r="D447" s="9"/>
      <c r="E447" s="9"/>
      <c r="F447" s="9"/>
      <c r="G447" s="9"/>
      <c r="H447" s="9"/>
      <c r="I447" s="9"/>
      <c r="J447" s="9"/>
      <c r="K447" s="9"/>
      <c r="L447" s="9"/>
    </row>
    <row r="448" spans="4:12" ht="15.75" customHeight="1">
      <c r="D448" s="9"/>
      <c r="E448" s="9"/>
      <c r="F448" s="9"/>
      <c r="G448" s="9"/>
      <c r="H448" s="9"/>
      <c r="I448" s="9"/>
      <c r="J448" s="9"/>
      <c r="K448" s="9"/>
      <c r="L448" s="9"/>
    </row>
    <row r="449" spans="4:12" ht="15.75" customHeight="1">
      <c r="D449" s="9"/>
      <c r="E449" s="9"/>
      <c r="F449" s="9"/>
      <c r="G449" s="9"/>
      <c r="H449" s="9"/>
      <c r="I449" s="9"/>
      <c r="J449" s="9"/>
      <c r="K449" s="9"/>
      <c r="L449" s="9"/>
    </row>
    <row r="450" spans="4:12" ht="15.75" customHeight="1">
      <c r="D450" s="9"/>
      <c r="E450" s="9"/>
      <c r="F450" s="9"/>
      <c r="G450" s="9"/>
      <c r="H450" s="9"/>
      <c r="I450" s="9"/>
      <c r="J450" s="9"/>
      <c r="K450" s="9"/>
      <c r="L450" s="9"/>
    </row>
    <row r="451" spans="4:12" ht="15.75" customHeight="1">
      <c r="D451" s="9"/>
      <c r="E451" s="9"/>
      <c r="F451" s="9"/>
      <c r="G451" s="9"/>
      <c r="H451" s="9"/>
      <c r="I451" s="9"/>
      <c r="J451" s="9"/>
      <c r="K451" s="9"/>
      <c r="L451" s="9"/>
    </row>
    <row r="452" spans="4:12" ht="15.75" customHeight="1">
      <c r="D452" s="9"/>
      <c r="E452" s="9"/>
      <c r="F452" s="9"/>
      <c r="G452" s="9"/>
      <c r="H452" s="9"/>
      <c r="I452" s="9"/>
      <c r="J452" s="9"/>
      <c r="K452" s="9"/>
      <c r="L452" s="9"/>
    </row>
    <row r="453" spans="4:12" ht="15.75" customHeight="1">
      <c r="D453" s="9"/>
      <c r="E453" s="9"/>
      <c r="F453" s="9"/>
      <c r="G453" s="9"/>
      <c r="H453" s="9"/>
      <c r="I453" s="9"/>
      <c r="J453" s="9"/>
      <c r="K453" s="9"/>
      <c r="L453" s="9"/>
    </row>
    <row r="454" spans="4:12" ht="15.75" customHeight="1">
      <c r="D454" s="9"/>
      <c r="E454" s="9"/>
      <c r="F454" s="9"/>
      <c r="G454" s="9"/>
      <c r="H454" s="9"/>
      <c r="I454" s="9"/>
      <c r="J454" s="9"/>
      <c r="K454" s="9"/>
      <c r="L454" s="9"/>
    </row>
    <row r="455" spans="4:12" ht="15.75" customHeight="1">
      <c r="D455" s="9"/>
      <c r="E455" s="9"/>
      <c r="F455" s="9"/>
      <c r="G455" s="9"/>
      <c r="H455" s="9"/>
      <c r="I455" s="9"/>
      <c r="J455" s="9"/>
      <c r="K455" s="9"/>
      <c r="L455" s="9"/>
    </row>
    <row r="456" spans="4:12" ht="15.75" customHeight="1">
      <c r="D456" s="9"/>
      <c r="E456" s="9"/>
      <c r="F456" s="9"/>
      <c r="G456" s="9"/>
      <c r="H456" s="9"/>
      <c r="I456" s="9"/>
      <c r="J456" s="9"/>
      <c r="K456" s="9"/>
      <c r="L456" s="9"/>
    </row>
    <row r="457" spans="4:12" ht="15.75" customHeight="1">
      <c r="D457" s="9"/>
      <c r="E457" s="9"/>
      <c r="F457" s="9"/>
      <c r="G457" s="9"/>
      <c r="H457" s="9"/>
      <c r="I457" s="9"/>
      <c r="J457" s="9"/>
      <c r="K457" s="9"/>
      <c r="L457" s="9"/>
    </row>
    <row r="458" spans="4:12" ht="15.75" customHeight="1">
      <c r="D458" s="9"/>
      <c r="E458" s="9"/>
      <c r="F458" s="9"/>
      <c r="G458" s="9"/>
      <c r="H458" s="9"/>
      <c r="I458" s="9"/>
      <c r="J458" s="9"/>
      <c r="K458" s="9"/>
      <c r="L458" s="9"/>
    </row>
    <row r="459" spans="4:12" ht="15.75" customHeight="1">
      <c r="D459" s="9"/>
      <c r="E459" s="9"/>
      <c r="F459" s="9"/>
      <c r="G459" s="9"/>
      <c r="H459" s="9"/>
      <c r="I459" s="9"/>
      <c r="J459" s="9"/>
      <c r="K459" s="9"/>
      <c r="L459" s="9"/>
    </row>
    <row r="460" spans="4:12" ht="15.75" customHeight="1">
      <c r="D460" s="9"/>
      <c r="E460" s="9"/>
      <c r="F460" s="9"/>
      <c r="G460" s="9"/>
      <c r="H460" s="9"/>
      <c r="I460" s="9"/>
      <c r="J460" s="9"/>
      <c r="K460" s="9"/>
      <c r="L460" s="9"/>
    </row>
    <row r="461" spans="4:12" ht="15.75" customHeight="1">
      <c r="D461" s="9"/>
      <c r="E461" s="9"/>
      <c r="F461" s="9"/>
      <c r="G461" s="9"/>
      <c r="H461" s="9"/>
      <c r="I461" s="9"/>
      <c r="J461" s="9"/>
      <c r="K461" s="9"/>
      <c r="L461" s="9"/>
    </row>
    <row r="462" spans="4:12" ht="15.75" customHeight="1">
      <c r="D462" s="9"/>
      <c r="E462" s="9"/>
      <c r="F462" s="9"/>
      <c r="G462" s="9"/>
      <c r="H462" s="9"/>
      <c r="I462" s="9"/>
      <c r="J462" s="9"/>
      <c r="K462" s="9"/>
      <c r="L462" s="9"/>
    </row>
    <row r="463" spans="4:12" ht="15.75" customHeight="1">
      <c r="D463" s="9"/>
      <c r="E463" s="9"/>
      <c r="F463" s="9"/>
      <c r="G463" s="9"/>
      <c r="H463" s="9"/>
      <c r="I463" s="9"/>
      <c r="J463" s="9"/>
      <c r="K463" s="9"/>
      <c r="L463" s="9"/>
    </row>
    <row r="464" spans="4:12" ht="15.75" customHeight="1">
      <c r="D464" s="9"/>
      <c r="E464" s="9"/>
      <c r="F464" s="9"/>
      <c r="G464" s="9"/>
      <c r="H464" s="9"/>
      <c r="I464" s="9"/>
      <c r="J464" s="9"/>
      <c r="K464" s="9"/>
      <c r="L464" s="9"/>
    </row>
    <row r="465" spans="4:12" ht="15.75" customHeight="1">
      <c r="D465" s="9"/>
      <c r="E465" s="9"/>
      <c r="F465" s="9"/>
      <c r="G465" s="9"/>
      <c r="H465" s="9"/>
      <c r="I465" s="9"/>
      <c r="J465" s="9"/>
      <c r="K465" s="9"/>
      <c r="L465" s="9"/>
    </row>
    <row r="466" spans="4:12" ht="15.75" customHeight="1">
      <c r="D466" s="9"/>
      <c r="E466" s="9"/>
      <c r="F466" s="9"/>
      <c r="G466" s="9"/>
      <c r="H466" s="9"/>
      <c r="I466" s="9"/>
      <c r="J466" s="9"/>
      <c r="K466" s="9"/>
      <c r="L466" s="9"/>
    </row>
    <row r="467" spans="4:12" ht="15.75" customHeight="1">
      <c r="D467" s="9"/>
      <c r="E467" s="9"/>
      <c r="F467" s="9"/>
      <c r="G467" s="9"/>
      <c r="H467" s="9"/>
      <c r="I467" s="9"/>
      <c r="J467" s="9"/>
      <c r="K467" s="9"/>
      <c r="L467" s="9"/>
    </row>
    <row r="468" spans="4:12" ht="15.75" customHeight="1">
      <c r="D468" s="9"/>
      <c r="E468" s="9"/>
      <c r="F468" s="9"/>
      <c r="G468" s="9"/>
      <c r="H468" s="9"/>
      <c r="I468" s="9"/>
      <c r="J468" s="9"/>
      <c r="K468" s="9"/>
      <c r="L468" s="9"/>
    </row>
    <row r="469" spans="4:12" ht="15.75" customHeight="1">
      <c r="D469" s="9"/>
      <c r="E469" s="9"/>
      <c r="F469" s="9"/>
      <c r="G469" s="9"/>
      <c r="H469" s="9"/>
      <c r="I469" s="9"/>
      <c r="J469" s="9"/>
      <c r="K469" s="9"/>
      <c r="L469" s="9"/>
    </row>
    <row r="470" spans="4:12" ht="15.75" customHeight="1">
      <c r="D470" s="9"/>
      <c r="E470" s="9"/>
      <c r="F470" s="9"/>
      <c r="G470" s="9"/>
      <c r="H470" s="9"/>
      <c r="I470" s="9"/>
      <c r="J470" s="9"/>
      <c r="K470" s="9"/>
      <c r="L470" s="9"/>
    </row>
    <row r="471" spans="4:12" ht="15.75" customHeight="1">
      <c r="D471" s="9"/>
      <c r="E471" s="9"/>
      <c r="F471" s="9"/>
      <c r="G471" s="9"/>
      <c r="H471" s="9"/>
      <c r="I471" s="9"/>
      <c r="J471" s="9"/>
      <c r="K471" s="9"/>
      <c r="L471" s="9"/>
    </row>
    <row r="472" spans="4:12" ht="15.75" customHeight="1">
      <c r="D472" s="9"/>
      <c r="E472" s="9"/>
      <c r="F472" s="9"/>
      <c r="G472" s="9"/>
      <c r="H472" s="9"/>
      <c r="I472" s="9"/>
      <c r="J472" s="9"/>
      <c r="K472" s="9"/>
      <c r="L472" s="9"/>
    </row>
    <row r="473" spans="4:12" ht="15.75" customHeight="1">
      <c r="D473" s="9"/>
      <c r="E473" s="9"/>
      <c r="F473" s="9"/>
      <c r="G473" s="9"/>
      <c r="H473" s="9"/>
      <c r="I473" s="9"/>
      <c r="J473" s="9"/>
      <c r="K473" s="9"/>
      <c r="L473" s="9"/>
    </row>
    <row r="474" spans="4:12" ht="15.75" customHeight="1">
      <c r="D474" s="9"/>
      <c r="E474" s="9"/>
      <c r="F474" s="9"/>
      <c r="G474" s="9"/>
      <c r="H474" s="9"/>
      <c r="I474" s="9"/>
      <c r="J474" s="9"/>
      <c r="K474" s="9"/>
      <c r="L474" s="9"/>
    </row>
    <row r="475" spans="4:12" ht="15.75" customHeight="1">
      <c r="D475" s="9"/>
      <c r="E475" s="9"/>
      <c r="F475" s="9"/>
      <c r="G475" s="9"/>
      <c r="H475" s="9"/>
      <c r="I475" s="9"/>
      <c r="J475" s="9"/>
      <c r="K475" s="9"/>
      <c r="L475" s="9"/>
    </row>
    <row r="476" spans="4:12" ht="15.75" customHeight="1">
      <c r="D476" s="9"/>
      <c r="E476" s="9"/>
      <c r="F476" s="9"/>
      <c r="G476" s="9"/>
      <c r="H476" s="9"/>
      <c r="I476" s="9"/>
      <c r="J476" s="9"/>
      <c r="K476" s="9"/>
      <c r="L476" s="9"/>
    </row>
    <row r="477" spans="4:12" ht="15.75" customHeight="1">
      <c r="D477" s="9"/>
      <c r="E477" s="9"/>
      <c r="F477" s="9"/>
      <c r="G477" s="9"/>
      <c r="H477" s="9"/>
      <c r="I477" s="9"/>
      <c r="J477" s="9"/>
      <c r="K477" s="9"/>
      <c r="L477" s="9"/>
    </row>
    <row r="478" spans="4:12" ht="15.75" customHeight="1">
      <c r="D478" s="9"/>
      <c r="E478" s="9"/>
      <c r="F478" s="9"/>
      <c r="G478" s="9"/>
      <c r="H478" s="9"/>
      <c r="I478" s="9"/>
      <c r="J478" s="9"/>
      <c r="K478" s="9"/>
      <c r="L478" s="9"/>
    </row>
    <row r="479" spans="4:12" ht="15.75" customHeight="1">
      <c r="D479" s="9"/>
      <c r="E479" s="9"/>
      <c r="F479" s="9"/>
      <c r="G479" s="9"/>
      <c r="H479" s="9"/>
      <c r="I479" s="9"/>
      <c r="J479" s="9"/>
      <c r="K479" s="9"/>
      <c r="L479" s="9"/>
    </row>
    <row r="480" spans="4:12" ht="15.75" customHeight="1">
      <c r="D480" s="9"/>
      <c r="E480" s="9"/>
      <c r="F480" s="9"/>
      <c r="G480" s="9"/>
      <c r="H480" s="9"/>
      <c r="I480" s="9"/>
      <c r="J480" s="9"/>
      <c r="K480" s="9"/>
      <c r="L480" s="9"/>
    </row>
    <row r="481" spans="4:12" ht="15.75" customHeight="1">
      <c r="D481" s="9"/>
      <c r="E481" s="9"/>
      <c r="F481" s="9"/>
      <c r="G481" s="9"/>
      <c r="H481" s="9"/>
      <c r="I481" s="9"/>
      <c r="J481" s="9"/>
      <c r="K481" s="9"/>
      <c r="L481" s="9"/>
    </row>
    <row r="482" spans="4:12" ht="15.75" customHeight="1">
      <c r="D482" s="9"/>
      <c r="E482" s="9"/>
      <c r="F482" s="9"/>
      <c r="G482" s="9"/>
      <c r="H482" s="9"/>
      <c r="I482" s="9"/>
      <c r="J482" s="9"/>
      <c r="K482" s="9"/>
      <c r="L482" s="9"/>
    </row>
    <row r="483" spans="4:12" ht="15.75" customHeight="1">
      <c r="D483" s="9"/>
      <c r="E483" s="9"/>
      <c r="F483" s="9"/>
      <c r="G483" s="9"/>
      <c r="H483" s="9"/>
      <c r="I483" s="9"/>
      <c r="J483" s="9"/>
      <c r="K483" s="9"/>
      <c r="L483" s="9"/>
    </row>
    <row r="484" spans="4:12" ht="15.75" customHeight="1">
      <c r="D484" s="9"/>
      <c r="E484" s="9"/>
      <c r="F484" s="9"/>
      <c r="G484" s="9"/>
      <c r="H484" s="9"/>
      <c r="I484" s="9"/>
      <c r="J484" s="9"/>
      <c r="K484" s="9"/>
      <c r="L484" s="9"/>
    </row>
    <row r="485" spans="4:12" ht="15.75" customHeight="1">
      <c r="D485" s="9"/>
      <c r="E485" s="9"/>
      <c r="F485" s="9"/>
      <c r="G485" s="9"/>
      <c r="H485" s="9"/>
      <c r="I485" s="9"/>
      <c r="J485" s="9"/>
      <c r="K485" s="9"/>
      <c r="L485" s="9"/>
    </row>
    <row r="486" spans="4:12" ht="15.75" customHeight="1">
      <c r="D486" s="9"/>
      <c r="E486" s="9"/>
      <c r="F486" s="9"/>
      <c r="G486" s="9"/>
      <c r="H486" s="9"/>
      <c r="I486" s="9"/>
      <c r="J486" s="9"/>
      <c r="K486" s="9"/>
      <c r="L486" s="9"/>
    </row>
    <row r="487" spans="4:12" ht="15.75" customHeight="1">
      <c r="D487" s="9"/>
      <c r="E487" s="9"/>
      <c r="F487" s="9"/>
      <c r="G487" s="9"/>
      <c r="H487" s="9"/>
      <c r="I487" s="9"/>
      <c r="J487" s="9"/>
      <c r="K487" s="9"/>
      <c r="L487" s="9"/>
    </row>
    <row r="488" spans="4:12" ht="15.75" customHeight="1">
      <c r="D488" s="9"/>
      <c r="E488" s="9"/>
      <c r="F488" s="9"/>
      <c r="G488" s="9"/>
      <c r="H488" s="9"/>
      <c r="I488" s="9"/>
      <c r="J488" s="9"/>
      <c r="K488" s="9"/>
      <c r="L488" s="9"/>
    </row>
    <row r="489" spans="4:12" ht="15.75" customHeight="1">
      <c r="D489" s="9"/>
      <c r="E489" s="9"/>
      <c r="F489" s="9"/>
      <c r="G489" s="9"/>
      <c r="H489" s="9"/>
      <c r="I489" s="9"/>
      <c r="J489" s="9"/>
      <c r="K489" s="9"/>
      <c r="L489" s="9"/>
    </row>
    <row r="490" spans="4:12" ht="15.75" customHeight="1">
      <c r="D490" s="9"/>
      <c r="E490" s="9"/>
      <c r="F490" s="9"/>
      <c r="G490" s="9"/>
      <c r="H490" s="9"/>
      <c r="I490" s="9"/>
      <c r="J490" s="9"/>
      <c r="K490" s="9"/>
      <c r="L490" s="9"/>
    </row>
    <row r="491" spans="4:12" ht="15.75" customHeight="1">
      <c r="D491" s="9"/>
      <c r="E491" s="9"/>
      <c r="F491" s="9"/>
      <c r="G491" s="9"/>
      <c r="H491" s="9"/>
      <c r="I491" s="9"/>
      <c r="J491" s="9"/>
      <c r="K491" s="9"/>
      <c r="L491" s="9"/>
    </row>
    <row r="492" spans="4:12" ht="15.75" customHeight="1">
      <c r="D492" s="9"/>
      <c r="E492" s="9"/>
      <c r="F492" s="9"/>
      <c r="G492" s="9"/>
      <c r="H492" s="9"/>
      <c r="I492" s="9"/>
      <c r="J492" s="9"/>
      <c r="K492" s="9"/>
      <c r="L492" s="9"/>
    </row>
    <row r="493" spans="4:12" ht="15.75" customHeight="1">
      <c r="D493" s="9"/>
      <c r="E493" s="9"/>
      <c r="F493" s="9"/>
      <c r="G493" s="9"/>
      <c r="H493" s="9"/>
      <c r="I493" s="9"/>
      <c r="J493" s="9"/>
      <c r="K493" s="9"/>
      <c r="L493" s="9"/>
    </row>
    <row r="494" spans="4:12" ht="15.75" customHeight="1">
      <c r="D494" s="9"/>
      <c r="E494" s="9"/>
      <c r="F494" s="9"/>
      <c r="G494" s="9"/>
      <c r="H494" s="9"/>
      <c r="I494" s="9"/>
      <c r="J494" s="9"/>
      <c r="K494" s="9"/>
      <c r="L494" s="9"/>
    </row>
    <row r="495" spans="4:12" ht="15.75" customHeight="1">
      <c r="D495" s="9"/>
      <c r="E495" s="9"/>
      <c r="F495" s="9"/>
      <c r="G495" s="9"/>
      <c r="H495" s="9"/>
      <c r="I495" s="9"/>
      <c r="J495" s="9"/>
      <c r="K495" s="9"/>
      <c r="L495" s="9"/>
    </row>
    <row r="496" spans="4:12" ht="15.75" customHeight="1">
      <c r="D496" s="9"/>
      <c r="E496" s="9"/>
      <c r="F496" s="9"/>
      <c r="G496" s="9"/>
      <c r="H496" s="9"/>
      <c r="I496" s="9"/>
      <c r="J496" s="9"/>
      <c r="K496" s="9"/>
      <c r="L496" s="9"/>
    </row>
    <row r="497" spans="4:12" ht="15.75" customHeight="1">
      <c r="D497" s="9"/>
      <c r="E497" s="9"/>
      <c r="F497" s="9"/>
      <c r="G497" s="9"/>
      <c r="H497" s="9"/>
      <c r="I497" s="9"/>
      <c r="J497" s="9"/>
      <c r="K497" s="9"/>
      <c r="L497" s="9"/>
    </row>
    <row r="498" spans="4:12" ht="15.75" customHeight="1">
      <c r="D498" s="9"/>
      <c r="E498" s="9"/>
      <c r="F498" s="9"/>
      <c r="G498" s="9"/>
      <c r="H498" s="9"/>
      <c r="I498" s="9"/>
      <c r="J498" s="9"/>
      <c r="K498" s="9"/>
      <c r="L498" s="9"/>
    </row>
    <row r="499" spans="4:12" ht="15.75" customHeight="1">
      <c r="D499" s="9"/>
      <c r="E499" s="9"/>
      <c r="F499" s="9"/>
      <c r="G499" s="9"/>
      <c r="H499" s="9"/>
      <c r="I499" s="9"/>
      <c r="J499" s="9"/>
      <c r="K499" s="9"/>
      <c r="L499" s="9"/>
    </row>
    <row r="500" spans="4:12" ht="15.75" customHeight="1">
      <c r="D500" s="9"/>
      <c r="E500" s="9"/>
      <c r="F500" s="9"/>
      <c r="G500" s="9"/>
      <c r="H500" s="9"/>
      <c r="I500" s="9"/>
      <c r="J500" s="9"/>
      <c r="K500" s="9"/>
      <c r="L500" s="9"/>
    </row>
    <row r="501" spans="4:12" ht="15.75" customHeight="1">
      <c r="D501" s="9"/>
      <c r="E501" s="9"/>
      <c r="F501" s="9"/>
      <c r="G501" s="9"/>
      <c r="H501" s="9"/>
      <c r="I501" s="9"/>
      <c r="J501" s="9"/>
      <c r="K501" s="9"/>
      <c r="L501" s="9"/>
    </row>
    <row r="502" spans="4:12" ht="15.75" customHeight="1">
      <c r="D502" s="9"/>
      <c r="E502" s="9"/>
      <c r="F502" s="9"/>
      <c r="G502" s="9"/>
      <c r="H502" s="9"/>
      <c r="I502" s="9"/>
      <c r="J502" s="9"/>
      <c r="K502" s="9"/>
      <c r="L502" s="9"/>
    </row>
    <row r="503" spans="4:12" ht="15.75" customHeight="1">
      <c r="D503" s="9"/>
      <c r="E503" s="9"/>
      <c r="F503" s="9"/>
      <c r="G503" s="9"/>
      <c r="H503" s="9"/>
      <c r="I503" s="9"/>
      <c r="J503" s="9"/>
      <c r="K503" s="9"/>
      <c r="L503" s="9"/>
    </row>
    <row r="504" spans="4:12" ht="15.75" customHeight="1">
      <c r="D504" s="9"/>
      <c r="E504" s="9"/>
      <c r="F504" s="9"/>
      <c r="G504" s="9"/>
      <c r="H504" s="9"/>
      <c r="I504" s="9"/>
      <c r="J504" s="9"/>
      <c r="K504" s="9"/>
      <c r="L504" s="9"/>
    </row>
    <row r="505" spans="4:12" ht="15.75" customHeight="1">
      <c r="D505" s="9"/>
      <c r="E505" s="9"/>
      <c r="F505" s="9"/>
      <c r="G505" s="9"/>
      <c r="H505" s="9"/>
      <c r="I505" s="9"/>
      <c r="J505" s="9"/>
      <c r="K505" s="9"/>
      <c r="L505" s="9"/>
    </row>
    <row r="506" spans="4:12" ht="15.75" customHeight="1">
      <c r="D506" s="9"/>
      <c r="E506" s="9"/>
      <c r="F506" s="9"/>
      <c r="G506" s="9"/>
      <c r="H506" s="9"/>
      <c r="I506" s="9"/>
      <c r="J506" s="9"/>
      <c r="K506" s="9"/>
      <c r="L506" s="9"/>
    </row>
    <row r="507" spans="4:12" ht="15.75" customHeight="1">
      <c r="D507" s="9"/>
      <c r="E507" s="9"/>
      <c r="F507" s="9"/>
      <c r="G507" s="9"/>
      <c r="H507" s="9"/>
      <c r="I507" s="9"/>
      <c r="J507" s="9"/>
      <c r="K507" s="9"/>
      <c r="L507" s="9"/>
    </row>
    <row r="508" spans="4:12" ht="15.75" customHeight="1">
      <c r="D508" s="9"/>
      <c r="E508" s="9"/>
      <c r="F508" s="9"/>
      <c r="G508" s="9"/>
      <c r="H508" s="9"/>
      <c r="I508" s="9"/>
      <c r="J508" s="9"/>
      <c r="K508" s="9"/>
      <c r="L508" s="9"/>
    </row>
    <row r="509" spans="4:12" ht="15.75" customHeight="1">
      <c r="D509" s="9"/>
      <c r="E509" s="9"/>
      <c r="F509" s="9"/>
      <c r="G509" s="9"/>
      <c r="H509" s="9"/>
      <c r="I509" s="9"/>
      <c r="J509" s="9"/>
      <c r="K509" s="9"/>
      <c r="L509" s="9"/>
    </row>
    <row r="510" spans="4:12" ht="15.75" customHeight="1">
      <c r="D510" s="9"/>
      <c r="E510" s="9"/>
      <c r="F510" s="9"/>
      <c r="G510" s="9"/>
      <c r="H510" s="9"/>
      <c r="I510" s="9"/>
      <c r="J510" s="9"/>
      <c r="K510" s="9"/>
      <c r="L510" s="9"/>
    </row>
    <row r="511" spans="4:12" ht="15.75" customHeight="1">
      <c r="D511" s="9"/>
      <c r="E511" s="9"/>
      <c r="F511" s="9"/>
      <c r="G511" s="9"/>
      <c r="H511" s="9"/>
      <c r="I511" s="9"/>
      <c r="J511" s="9"/>
      <c r="K511" s="9"/>
      <c r="L511" s="9"/>
    </row>
    <row r="512" spans="4:12" ht="15.75" customHeight="1">
      <c r="D512" s="9"/>
      <c r="E512" s="9"/>
      <c r="F512" s="9"/>
      <c r="G512" s="9"/>
      <c r="H512" s="9"/>
      <c r="I512" s="9"/>
      <c r="J512" s="9"/>
      <c r="K512" s="9"/>
      <c r="L512" s="9"/>
    </row>
    <row r="513" spans="4:12" ht="15.75" customHeight="1">
      <c r="D513" s="9"/>
      <c r="E513" s="9"/>
      <c r="F513" s="9"/>
      <c r="G513" s="9"/>
      <c r="H513" s="9"/>
      <c r="I513" s="9"/>
      <c r="J513" s="9"/>
      <c r="K513" s="9"/>
      <c r="L513" s="9"/>
    </row>
    <row r="514" spans="4:12" ht="15.75" customHeight="1">
      <c r="D514" s="9"/>
      <c r="E514" s="9"/>
      <c r="F514" s="9"/>
      <c r="G514" s="9"/>
      <c r="H514" s="9"/>
      <c r="I514" s="9"/>
      <c r="J514" s="9"/>
      <c r="K514" s="9"/>
      <c r="L514" s="9"/>
    </row>
    <row r="515" spans="4:12" ht="15.75" customHeight="1">
      <c r="D515" s="9"/>
      <c r="E515" s="9"/>
      <c r="F515" s="9"/>
      <c r="G515" s="9"/>
      <c r="H515" s="9"/>
      <c r="I515" s="9"/>
      <c r="J515" s="9"/>
      <c r="K515" s="9"/>
      <c r="L515" s="9"/>
    </row>
    <row r="516" spans="4:12" ht="15.75" customHeight="1">
      <c r="D516" s="9"/>
      <c r="E516" s="9"/>
      <c r="F516" s="9"/>
      <c r="G516" s="9"/>
      <c r="H516" s="9"/>
      <c r="I516" s="9"/>
      <c r="J516" s="9"/>
      <c r="K516" s="9"/>
      <c r="L516" s="9"/>
    </row>
    <row r="517" spans="4:12" ht="15.75" customHeight="1">
      <c r="D517" s="9"/>
      <c r="E517" s="9"/>
      <c r="F517" s="9"/>
      <c r="G517" s="9"/>
      <c r="H517" s="9"/>
      <c r="I517" s="9"/>
      <c r="J517" s="9"/>
      <c r="K517" s="9"/>
      <c r="L517" s="9"/>
    </row>
    <row r="518" spans="4:12" ht="15.75" customHeight="1">
      <c r="D518" s="9"/>
      <c r="E518" s="9"/>
      <c r="F518" s="9"/>
      <c r="G518" s="9"/>
      <c r="H518" s="9"/>
      <c r="I518" s="9"/>
      <c r="J518" s="9"/>
      <c r="K518" s="9"/>
      <c r="L518" s="9"/>
    </row>
    <row r="519" spans="4:12" ht="15.75" customHeight="1">
      <c r="D519" s="9"/>
      <c r="E519" s="9"/>
      <c r="F519" s="9"/>
      <c r="G519" s="9"/>
      <c r="H519" s="9"/>
      <c r="I519" s="9"/>
      <c r="J519" s="9"/>
      <c r="K519" s="9"/>
      <c r="L519" s="9"/>
    </row>
    <row r="520" spans="4:12" ht="15.75" customHeight="1">
      <c r="D520" s="9"/>
      <c r="E520" s="9"/>
      <c r="F520" s="9"/>
      <c r="G520" s="9"/>
      <c r="H520" s="9"/>
      <c r="I520" s="9"/>
      <c r="J520" s="9"/>
      <c r="K520" s="9"/>
      <c r="L520" s="9"/>
    </row>
    <row r="521" spans="4:12" ht="15.75" customHeight="1">
      <c r="D521" s="9"/>
      <c r="E521" s="9"/>
      <c r="F521" s="9"/>
      <c r="G521" s="9"/>
      <c r="H521" s="9"/>
      <c r="I521" s="9"/>
      <c r="J521" s="9"/>
      <c r="K521" s="9"/>
      <c r="L521" s="9"/>
    </row>
    <row r="522" spans="4:12" ht="15.75" customHeight="1">
      <c r="D522" s="9"/>
      <c r="E522" s="9"/>
      <c r="F522" s="9"/>
      <c r="G522" s="9"/>
      <c r="H522" s="9"/>
      <c r="I522" s="9"/>
      <c r="J522" s="9"/>
      <c r="K522" s="9"/>
      <c r="L522" s="9"/>
    </row>
    <row r="523" spans="4:12" ht="15.75" customHeight="1">
      <c r="D523" s="9"/>
      <c r="E523" s="9"/>
      <c r="F523" s="9"/>
      <c r="G523" s="9"/>
      <c r="H523" s="9"/>
      <c r="I523" s="9"/>
      <c r="J523" s="9"/>
      <c r="K523" s="9"/>
      <c r="L523" s="9"/>
    </row>
    <row r="524" spans="4:12" ht="15.75" customHeight="1">
      <c r="D524" s="9"/>
      <c r="E524" s="9"/>
      <c r="F524" s="9"/>
      <c r="G524" s="9"/>
      <c r="H524" s="9"/>
      <c r="I524" s="9"/>
      <c r="J524" s="9"/>
      <c r="K524" s="9"/>
      <c r="L524" s="9"/>
    </row>
    <row r="525" spans="4:12" ht="15.75" customHeight="1">
      <c r="D525" s="9"/>
      <c r="E525" s="9"/>
      <c r="F525" s="9"/>
      <c r="G525" s="9"/>
      <c r="H525" s="9"/>
      <c r="I525" s="9"/>
      <c r="J525" s="9"/>
      <c r="K525" s="9"/>
      <c r="L525" s="9"/>
    </row>
    <row r="526" spans="4:12" ht="15.75" customHeight="1">
      <c r="D526" s="9"/>
      <c r="E526" s="9"/>
      <c r="F526" s="9"/>
      <c r="G526" s="9"/>
      <c r="H526" s="9"/>
      <c r="I526" s="9"/>
      <c r="J526" s="9"/>
      <c r="K526" s="9"/>
      <c r="L526" s="9"/>
    </row>
    <row r="527" spans="4:12" ht="15.75" customHeight="1">
      <c r="D527" s="9"/>
      <c r="E527" s="9"/>
      <c r="F527" s="9"/>
      <c r="G527" s="9"/>
      <c r="H527" s="9"/>
      <c r="I527" s="9"/>
      <c r="J527" s="9"/>
      <c r="K527" s="9"/>
      <c r="L527" s="9"/>
    </row>
    <row r="528" spans="4:12" ht="15.75" customHeight="1">
      <c r="D528" s="9"/>
      <c r="E528" s="9"/>
      <c r="F528" s="9"/>
      <c r="G528" s="9"/>
      <c r="H528" s="9"/>
      <c r="I528" s="9"/>
      <c r="J528" s="9"/>
      <c r="K528" s="9"/>
      <c r="L528" s="9"/>
    </row>
    <row r="529" spans="4:12" ht="15.75" customHeight="1">
      <c r="D529" s="9"/>
      <c r="E529" s="9"/>
      <c r="F529" s="9"/>
      <c r="G529" s="9"/>
      <c r="H529" s="9"/>
      <c r="I529" s="9"/>
      <c r="J529" s="9"/>
      <c r="K529" s="9"/>
      <c r="L529" s="9"/>
    </row>
    <row r="530" spans="4:12" ht="15.75" customHeight="1">
      <c r="D530" s="9"/>
      <c r="E530" s="9"/>
      <c r="F530" s="9"/>
      <c r="G530" s="9"/>
      <c r="H530" s="9"/>
      <c r="I530" s="9"/>
      <c r="J530" s="9"/>
      <c r="K530" s="9"/>
      <c r="L530" s="9"/>
    </row>
    <row r="531" spans="4:12" ht="15.75" customHeight="1">
      <c r="D531" s="9"/>
      <c r="E531" s="9"/>
      <c r="F531" s="9"/>
      <c r="G531" s="9"/>
      <c r="H531" s="9"/>
      <c r="I531" s="9"/>
      <c r="J531" s="9"/>
      <c r="K531" s="9"/>
      <c r="L531" s="9"/>
    </row>
    <row r="532" spans="4:12" ht="15.75" customHeight="1">
      <c r="D532" s="9"/>
      <c r="E532" s="9"/>
      <c r="F532" s="9"/>
      <c r="G532" s="9"/>
      <c r="H532" s="9"/>
      <c r="I532" s="9"/>
      <c r="J532" s="9"/>
      <c r="K532" s="9"/>
      <c r="L532" s="9"/>
    </row>
    <row r="533" spans="4:12" ht="15.75" customHeight="1">
      <c r="D533" s="9"/>
      <c r="E533" s="9"/>
      <c r="F533" s="9"/>
      <c r="G533" s="9"/>
      <c r="H533" s="9"/>
      <c r="I533" s="9"/>
      <c r="J533" s="9"/>
      <c r="K533" s="9"/>
      <c r="L533" s="9"/>
    </row>
    <row r="534" spans="4:12" ht="15.75" customHeight="1">
      <c r="D534" s="9"/>
      <c r="E534" s="9"/>
      <c r="F534" s="9"/>
      <c r="G534" s="9"/>
      <c r="H534" s="9"/>
      <c r="I534" s="9"/>
      <c r="J534" s="9"/>
      <c r="K534" s="9"/>
      <c r="L534" s="9"/>
    </row>
    <row r="535" spans="4:12" ht="15.75" customHeight="1">
      <c r="D535" s="9"/>
      <c r="E535" s="9"/>
      <c r="F535" s="9"/>
      <c r="G535" s="9"/>
      <c r="H535" s="9"/>
      <c r="I535" s="9"/>
      <c r="J535" s="9"/>
      <c r="K535" s="9"/>
      <c r="L535" s="9"/>
    </row>
    <row r="536" spans="4:12" ht="15.75" customHeight="1">
      <c r="D536" s="9"/>
      <c r="E536" s="9"/>
      <c r="F536" s="9"/>
      <c r="G536" s="9"/>
      <c r="H536" s="9"/>
      <c r="I536" s="9"/>
      <c r="J536" s="9"/>
      <c r="K536" s="9"/>
      <c r="L536" s="9"/>
    </row>
    <row r="537" spans="4:12" ht="15.75" customHeight="1">
      <c r="D537" s="9"/>
      <c r="E537" s="9"/>
      <c r="F537" s="9"/>
      <c r="G537" s="9"/>
      <c r="H537" s="9"/>
      <c r="I537" s="9"/>
      <c r="J537" s="9"/>
      <c r="K537" s="9"/>
      <c r="L537" s="9"/>
    </row>
    <row r="538" spans="4:12" ht="15.75" customHeight="1">
      <c r="D538" s="9"/>
      <c r="E538" s="9"/>
      <c r="F538" s="9"/>
      <c r="G538" s="9"/>
      <c r="H538" s="9"/>
      <c r="I538" s="9"/>
      <c r="J538" s="9"/>
      <c r="K538" s="9"/>
      <c r="L538" s="9"/>
    </row>
    <row r="539" spans="4:12" ht="15.75" customHeight="1">
      <c r="D539" s="9"/>
      <c r="E539" s="9"/>
      <c r="F539" s="9"/>
      <c r="G539" s="9"/>
      <c r="H539" s="9"/>
      <c r="I539" s="9"/>
      <c r="J539" s="9"/>
      <c r="K539" s="9"/>
      <c r="L539" s="9"/>
    </row>
    <row r="540" spans="4:12" ht="15.75" customHeight="1">
      <c r="D540" s="9"/>
      <c r="E540" s="9"/>
      <c r="F540" s="9"/>
      <c r="G540" s="9"/>
      <c r="H540" s="9"/>
      <c r="I540" s="9"/>
      <c r="J540" s="9"/>
      <c r="K540" s="9"/>
      <c r="L540" s="9"/>
    </row>
    <row r="541" spans="4:12" ht="15.75" customHeight="1">
      <c r="D541" s="9"/>
      <c r="E541" s="9"/>
      <c r="F541" s="9"/>
      <c r="G541" s="9"/>
      <c r="H541" s="9"/>
      <c r="I541" s="9"/>
      <c r="J541" s="9"/>
      <c r="K541" s="9"/>
      <c r="L541" s="9"/>
    </row>
    <row r="542" spans="4:12" ht="15.75" customHeight="1">
      <c r="D542" s="9"/>
      <c r="E542" s="9"/>
      <c r="F542" s="9"/>
      <c r="G542" s="9"/>
      <c r="H542" s="9"/>
      <c r="I542" s="9"/>
      <c r="J542" s="9"/>
      <c r="K542" s="9"/>
      <c r="L542" s="9"/>
    </row>
    <row r="543" spans="4:12" ht="15.75" customHeight="1">
      <c r="D543" s="9"/>
      <c r="E543" s="9"/>
      <c r="F543" s="9"/>
      <c r="G543" s="9"/>
      <c r="H543" s="9"/>
      <c r="I543" s="9"/>
      <c r="J543" s="9"/>
      <c r="K543" s="9"/>
      <c r="L543" s="9"/>
    </row>
    <row r="544" spans="4:12" ht="15.75" customHeight="1">
      <c r="D544" s="9"/>
      <c r="E544" s="9"/>
      <c r="F544" s="9"/>
      <c r="G544" s="9"/>
      <c r="H544" s="9"/>
      <c r="I544" s="9"/>
      <c r="J544" s="9"/>
      <c r="K544" s="9"/>
      <c r="L544" s="9"/>
    </row>
    <row r="545" spans="4:12" ht="15.75" customHeight="1">
      <c r="D545" s="9"/>
      <c r="E545" s="9"/>
      <c r="F545" s="9"/>
      <c r="G545" s="9"/>
      <c r="H545" s="9"/>
      <c r="I545" s="9"/>
      <c r="J545" s="9"/>
      <c r="K545" s="9"/>
      <c r="L545" s="9"/>
    </row>
    <row r="546" spans="4:12" ht="15.75" customHeight="1">
      <c r="D546" s="9"/>
      <c r="E546" s="9"/>
      <c r="F546" s="9"/>
      <c r="G546" s="9"/>
      <c r="H546" s="9"/>
      <c r="I546" s="9"/>
      <c r="J546" s="9"/>
      <c r="K546" s="9"/>
      <c r="L546" s="9"/>
    </row>
    <row r="547" spans="4:12" ht="15.75" customHeight="1">
      <c r="D547" s="9"/>
      <c r="E547" s="9"/>
      <c r="F547" s="9"/>
      <c r="G547" s="9"/>
      <c r="H547" s="9"/>
      <c r="I547" s="9"/>
      <c r="J547" s="9"/>
      <c r="K547" s="9"/>
      <c r="L547" s="9"/>
    </row>
    <row r="548" spans="4:12" ht="15.75" customHeight="1">
      <c r="D548" s="9"/>
      <c r="E548" s="9"/>
      <c r="F548" s="9"/>
      <c r="G548" s="9"/>
      <c r="H548" s="9"/>
      <c r="I548" s="9"/>
      <c r="J548" s="9"/>
      <c r="K548" s="9"/>
      <c r="L548" s="9"/>
    </row>
    <row r="549" spans="4:12" ht="15.75" customHeight="1">
      <c r="D549" s="9"/>
      <c r="E549" s="9"/>
      <c r="F549" s="9"/>
      <c r="G549" s="9"/>
      <c r="H549" s="9"/>
      <c r="I549" s="9"/>
      <c r="J549" s="9"/>
      <c r="K549" s="9"/>
      <c r="L549" s="9"/>
    </row>
    <row r="550" spans="4:12" ht="15.75" customHeight="1">
      <c r="D550" s="9"/>
      <c r="E550" s="9"/>
      <c r="F550" s="9"/>
      <c r="G550" s="9"/>
      <c r="H550" s="9"/>
      <c r="I550" s="9"/>
      <c r="J550" s="9"/>
      <c r="K550" s="9"/>
      <c r="L550" s="9"/>
    </row>
    <row r="551" spans="4:12" ht="15.75" customHeight="1">
      <c r="D551" s="9"/>
      <c r="E551" s="9"/>
      <c r="F551" s="9"/>
      <c r="G551" s="9"/>
      <c r="H551" s="9"/>
      <c r="I551" s="9"/>
      <c r="J551" s="9"/>
      <c r="K551" s="9"/>
      <c r="L551" s="9"/>
    </row>
    <row r="552" spans="4:12" ht="15.75" customHeight="1">
      <c r="D552" s="9"/>
      <c r="E552" s="9"/>
      <c r="F552" s="9"/>
      <c r="G552" s="9"/>
      <c r="H552" s="9"/>
      <c r="I552" s="9"/>
      <c r="J552" s="9"/>
      <c r="K552" s="9"/>
      <c r="L552" s="9"/>
    </row>
    <row r="553" spans="4:12" ht="15.75" customHeight="1">
      <c r="D553" s="9"/>
      <c r="E553" s="9"/>
      <c r="F553" s="9"/>
      <c r="G553" s="9"/>
      <c r="H553" s="9"/>
      <c r="I553" s="9"/>
      <c r="J553" s="9"/>
      <c r="K553" s="9"/>
      <c r="L553" s="9"/>
    </row>
    <row r="554" spans="4:12" ht="15.75" customHeight="1">
      <c r="D554" s="9"/>
      <c r="E554" s="9"/>
      <c r="F554" s="9"/>
      <c r="G554" s="9"/>
      <c r="H554" s="9"/>
      <c r="I554" s="9"/>
      <c r="J554" s="9"/>
      <c r="K554" s="9"/>
      <c r="L554" s="9"/>
    </row>
    <row r="555" spans="4:12" ht="15.75" customHeight="1">
      <c r="D555" s="9"/>
      <c r="E555" s="9"/>
      <c r="F555" s="9"/>
      <c r="G555" s="9"/>
      <c r="H555" s="9"/>
      <c r="I555" s="9"/>
      <c r="J555" s="9"/>
      <c r="K555" s="9"/>
      <c r="L555" s="9"/>
    </row>
    <row r="556" spans="4:12" ht="15.75" customHeight="1">
      <c r="D556" s="9"/>
      <c r="E556" s="9"/>
      <c r="F556" s="9"/>
      <c r="G556" s="9"/>
      <c r="H556" s="9"/>
      <c r="I556" s="9"/>
      <c r="J556" s="9"/>
      <c r="K556" s="9"/>
      <c r="L556" s="9"/>
    </row>
    <row r="557" spans="4:12" ht="15.75" customHeight="1">
      <c r="D557" s="9"/>
      <c r="E557" s="9"/>
      <c r="F557" s="9"/>
      <c r="G557" s="9"/>
      <c r="H557" s="9"/>
      <c r="I557" s="9"/>
      <c r="J557" s="9"/>
      <c r="K557" s="9"/>
      <c r="L557" s="9"/>
    </row>
    <row r="558" spans="4:12" ht="15.75" customHeight="1">
      <c r="D558" s="9"/>
      <c r="E558" s="9"/>
      <c r="F558" s="9"/>
      <c r="G558" s="9"/>
      <c r="H558" s="9"/>
      <c r="I558" s="9"/>
      <c r="J558" s="9"/>
      <c r="K558" s="9"/>
      <c r="L558" s="9"/>
    </row>
    <row r="559" spans="4:12" ht="15.75" customHeight="1">
      <c r="D559" s="9"/>
      <c r="E559" s="9"/>
      <c r="F559" s="9"/>
      <c r="G559" s="9"/>
      <c r="H559" s="9"/>
      <c r="I559" s="9"/>
      <c r="J559" s="9"/>
      <c r="K559" s="9"/>
      <c r="L559" s="9"/>
    </row>
    <row r="560" spans="4:12" ht="15.75" customHeight="1">
      <c r="D560" s="9"/>
      <c r="E560" s="9"/>
      <c r="F560" s="9"/>
      <c r="G560" s="9"/>
      <c r="H560" s="9"/>
      <c r="I560" s="9"/>
      <c r="J560" s="9"/>
      <c r="K560" s="9"/>
      <c r="L560" s="9"/>
    </row>
    <row r="561" spans="4:12" ht="15.75" customHeight="1">
      <c r="D561" s="9"/>
      <c r="E561" s="9"/>
      <c r="F561" s="9"/>
      <c r="G561" s="9"/>
      <c r="H561" s="9"/>
      <c r="I561" s="9"/>
      <c r="J561" s="9"/>
      <c r="K561" s="9"/>
      <c r="L561" s="9"/>
    </row>
    <row r="562" spans="4:12" ht="15.75" customHeight="1">
      <c r="D562" s="9"/>
      <c r="E562" s="9"/>
      <c r="F562" s="9"/>
      <c r="G562" s="9"/>
      <c r="H562" s="9"/>
      <c r="I562" s="9"/>
      <c r="J562" s="9"/>
      <c r="K562" s="9"/>
      <c r="L562" s="9"/>
    </row>
    <row r="563" spans="4:12" ht="15.75" customHeight="1">
      <c r="D563" s="9"/>
      <c r="E563" s="9"/>
      <c r="F563" s="9"/>
      <c r="G563" s="9"/>
      <c r="H563" s="9"/>
      <c r="I563" s="9"/>
      <c r="J563" s="9"/>
      <c r="K563" s="9"/>
      <c r="L563" s="9"/>
    </row>
    <row r="564" spans="4:12" ht="15.75" customHeight="1">
      <c r="D564" s="9"/>
      <c r="E564" s="9"/>
      <c r="F564" s="9"/>
      <c r="G564" s="9"/>
      <c r="H564" s="9"/>
      <c r="I564" s="9"/>
      <c r="J564" s="9"/>
      <c r="K564" s="9"/>
      <c r="L564" s="9"/>
    </row>
    <row r="565" spans="4:12" ht="15.75" customHeight="1">
      <c r="D565" s="9"/>
      <c r="E565" s="9"/>
      <c r="F565" s="9"/>
      <c r="G565" s="9"/>
      <c r="H565" s="9"/>
      <c r="I565" s="9"/>
      <c r="J565" s="9"/>
      <c r="K565" s="9"/>
      <c r="L565" s="9"/>
    </row>
    <row r="566" spans="4:12" ht="15.75" customHeight="1">
      <c r="D566" s="9"/>
      <c r="E566" s="9"/>
      <c r="F566" s="9"/>
      <c r="G566" s="9"/>
      <c r="H566" s="9"/>
      <c r="I566" s="9"/>
      <c r="J566" s="9"/>
      <c r="K566" s="9"/>
      <c r="L566" s="9"/>
    </row>
    <row r="567" spans="4:12" ht="15.75" customHeight="1">
      <c r="D567" s="9"/>
      <c r="E567" s="9"/>
      <c r="F567" s="9"/>
      <c r="G567" s="9"/>
      <c r="H567" s="9"/>
      <c r="I567" s="9"/>
      <c r="J567" s="9"/>
      <c r="K567" s="9"/>
      <c r="L567" s="9"/>
    </row>
    <row r="568" spans="4:12" ht="15.75" customHeight="1">
      <c r="D568" s="9"/>
      <c r="E568" s="9"/>
      <c r="F568" s="9"/>
      <c r="G568" s="9"/>
      <c r="H568" s="9"/>
      <c r="I568" s="9"/>
      <c r="J568" s="9"/>
      <c r="K568" s="9"/>
      <c r="L568" s="9"/>
    </row>
    <row r="569" spans="4:12" ht="15.75" customHeight="1">
      <c r="D569" s="9"/>
      <c r="E569" s="9"/>
      <c r="F569" s="9"/>
      <c r="G569" s="9"/>
      <c r="H569" s="9"/>
      <c r="I569" s="9"/>
      <c r="J569" s="9"/>
      <c r="K569" s="9"/>
      <c r="L569" s="9"/>
    </row>
    <row r="570" spans="4:12" ht="15.75" customHeight="1">
      <c r="D570" s="9"/>
      <c r="E570" s="9"/>
      <c r="F570" s="9"/>
      <c r="G570" s="9"/>
      <c r="H570" s="9"/>
      <c r="I570" s="9"/>
      <c r="J570" s="9"/>
      <c r="K570" s="9"/>
      <c r="L570" s="9"/>
    </row>
    <row r="571" spans="4:12" ht="15.75" customHeight="1">
      <c r="D571" s="9"/>
      <c r="E571" s="9"/>
      <c r="F571" s="9"/>
      <c r="G571" s="9"/>
      <c r="H571" s="9"/>
      <c r="I571" s="9"/>
      <c r="J571" s="9"/>
      <c r="K571" s="9"/>
      <c r="L571" s="9"/>
    </row>
    <row r="572" spans="4:12" ht="15.75" customHeight="1">
      <c r="D572" s="9"/>
      <c r="E572" s="9"/>
      <c r="F572" s="9"/>
      <c r="G572" s="9"/>
      <c r="H572" s="9"/>
      <c r="I572" s="9"/>
      <c r="J572" s="9"/>
      <c r="K572" s="9"/>
      <c r="L572" s="9"/>
    </row>
    <row r="573" spans="4:12" ht="15.75" customHeight="1">
      <c r="D573" s="9"/>
      <c r="E573" s="9"/>
      <c r="F573" s="9"/>
      <c r="G573" s="9"/>
      <c r="H573" s="9"/>
      <c r="I573" s="9"/>
      <c r="J573" s="9"/>
      <c r="K573" s="9"/>
      <c r="L573" s="9"/>
    </row>
    <row r="574" spans="4:12" ht="15.75" customHeight="1">
      <c r="D574" s="9"/>
      <c r="E574" s="9"/>
      <c r="F574" s="9"/>
      <c r="G574" s="9"/>
      <c r="H574" s="9"/>
      <c r="I574" s="9"/>
      <c r="J574" s="9"/>
      <c r="K574" s="9"/>
      <c r="L574" s="9"/>
    </row>
    <row r="575" spans="4:12" ht="15.75" customHeight="1">
      <c r="D575" s="9"/>
      <c r="E575" s="9"/>
      <c r="F575" s="9"/>
      <c r="G575" s="9"/>
      <c r="H575" s="9"/>
      <c r="I575" s="9"/>
      <c r="J575" s="9"/>
      <c r="K575" s="9"/>
      <c r="L575" s="9"/>
    </row>
    <row r="576" spans="4:12" ht="15.75" customHeight="1">
      <c r="D576" s="9"/>
      <c r="E576" s="9"/>
      <c r="F576" s="9"/>
      <c r="G576" s="9"/>
      <c r="H576" s="9"/>
      <c r="I576" s="9"/>
      <c r="J576" s="9"/>
      <c r="K576" s="9"/>
      <c r="L576" s="9"/>
    </row>
    <row r="577" spans="4:12" ht="15.75" customHeight="1">
      <c r="D577" s="9"/>
      <c r="E577" s="9"/>
      <c r="F577" s="9"/>
      <c r="G577" s="9"/>
      <c r="H577" s="9"/>
      <c r="I577" s="9"/>
      <c r="J577" s="9"/>
      <c r="K577" s="9"/>
      <c r="L577" s="9"/>
    </row>
    <row r="578" spans="4:12" ht="15.75" customHeight="1">
      <c r="D578" s="9"/>
      <c r="E578" s="9"/>
      <c r="F578" s="9"/>
      <c r="G578" s="9"/>
      <c r="H578" s="9"/>
      <c r="I578" s="9"/>
      <c r="J578" s="9"/>
      <c r="K578" s="9"/>
      <c r="L578" s="9"/>
    </row>
    <row r="579" spans="4:12" ht="15.75" customHeight="1">
      <c r="D579" s="9"/>
      <c r="E579" s="9"/>
      <c r="F579" s="9"/>
      <c r="G579" s="9"/>
      <c r="H579" s="9"/>
      <c r="I579" s="9"/>
      <c r="J579" s="9"/>
      <c r="K579" s="9"/>
      <c r="L579" s="9"/>
    </row>
    <row r="580" spans="4:12" ht="15.75" customHeight="1">
      <c r="D580" s="9"/>
      <c r="E580" s="9"/>
      <c r="F580" s="9"/>
      <c r="G580" s="9"/>
      <c r="H580" s="9"/>
      <c r="I580" s="9"/>
      <c r="J580" s="9"/>
      <c r="K580" s="9"/>
      <c r="L580" s="9"/>
    </row>
    <row r="581" spans="4:12" ht="15.75" customHeight="1">
      <c r="D581" s="9"/>
      <c r="E581" s="9"/>
      <c r="F581" s="9"/>
      <c r="G581" s="9"/>
      <c r="H581" s="9"/>
      <c r="I581" s="9"/>
      <c r="J581" s="9"/>
      <c r="K581" s="9"/>
      <c r="L581" s="9"/>
    </row>
    <row r="582" spans="4:12" ht="15.75" customHeight="1">
      <c r="D582" s="9"/>
      <c r="E582" s="9"/>
      <c r="F582" s="9"/>
      <c r="G582" s="9"/>
      <c r="H582" s="9"/>
      <c r="I582" s="9"/>
      <c r="J582" s="9"/>
      <c r="K582" s="9"/>
      <c r="L582" s="9"/>
    </row>
    <row r="583" spans="4:12" ht="15.75" customHeight="1">
      <c r="D583" s="9"/>
      <c r="E583" s="9"/>
      <c r="F583" s="9"/>
      <c r="G583" s="9"/>
      <c r="H583" s="9"/>
      <c r="I583" s="9"/>
      <c r="J583" s="9"/>
      <c r="K583" s="9"/>
      <c r="L583" s="9"/>
    </row>
    <row r="584" spans="4:12" ht="15.75" customHeight="1">
      <c r="D584" s="9"/>
      <c r="E584" s="9"/>
      <c r="F584" s="9"/>
      <c r="G584" s="9"/>
      <c r="H584" s="9"/>
      <c r="I584" s="9"/>
      <c r="J584" s="9"/>
      <c r="K584" s="9"/>
      <c r="L584" s="9"/>
    </row>
    <row r="585" spans="4:12" ht="15.75" customHeight="1">
      <c r="D585" s="9"/>
      <c r="E585" s="9"/>
      <c r="F585" s="9"/>
      <c r="G585" s="9"/>
      <c r="H585" s="9"/>
      <c r="I585" s="9"/>
      <c r="J585" s="9"/>
      <c r="K585" s="9"/>
      <c r="L585" s="9"/>
    </row>
    <row r="586" spans="4:12" ht="15.75" customHeight="1">
      <c r="D586" s="9"/>
      <c r="E586" s="9"/>
      <c r="F586" s="9"/>
      <c r="G586" s="9"/>
      <c r="H586" s="9"/>
      <c r="I586" s="9"/>
      <c r="J586" s="9"/>
      <c r="K586" s="9"/>
      <c r="L586" s="9"/>
    </row>
    <row r="587" spans="4:12" ht="15.75" customHeight="1">
      <c r="D587" s="9"/>
      <c r="E587" s="9"/>
      <c r="F587" s="9"/>
      <c r="G587" s="9"/>
      <c r="H587" s="9"/>
      <c r="I587" s="9"/>
      <c r="J587" s="9"/>
      <c r="K587" s="9"/>
      <c r="L587" s="9"/>
    </row>
    <row r="588" spans="4:12" ht="15.75" customHeight="1">
      <c r="D588" s="9"/>
      <c r="E588" s="9"/>
      <c r="F588" s="9"/>
      <c r="G588" s="9"/>
      <c r="H588" s="9"/>
      <c r="I588" s="9"/>
      <c r="J588" s="9"/>
      <c r="K588" s="9"/>
      <c r="L588" s="9"/>
    </row>
    <row r="589" spans="4:12" ht="15.75" customHeight="1">
      <c r="D589" s="9"/>
      <c r="E589" s="9"/>
      <c r="F589" s="9"/>
      <c r="G589" s="9"/>
      <c r="H589" s="9"/>
      <c r="I589" s="9"/>
      <c r="J589" s="9"/>
      <c r="K589" s="9"/>
      <c r="L589" s="9"/>
    </row>
    <row r="590" spans="4:12" ht="15.75" customHeight="1">
      <c r="D590" s="9"/>
      <c r="E590" s="9"/>
      <c r="F590" s="9"/>
      <c r="G590" s="9"/>
      <c r="H590" s="9"/>
      <c r="I590" s="9"/>
      <c r="J590" s="9"/>
      <c r="K590" s="9"/>
      <c r="L590" s="9"/>
    </row>
    <row r="591" spans="4:12" ht="15.75" customHeight="1">
      <c r="D591" s="9"/>
      <c r="E591" s="9"/>
      <c r="F591" s="9"/>
      <c r="G591" s="9"/>
      <c r="H591" s="9"/>
      <c r="I591" s="9"/>
      <c r="J591" s="9"/>
      <c r="K591" s="9"/>
      <c r="L591" s="9"/>
    </row>
    <row r="592" spans="4:12" ht="15.75" customHeight="1">
      <c r="D592" s="9"/>
      <c r="E592" s="9"/>
      <c r="F592" s="9"/>
      <c r="G592" s="9"/>
      <c r="H592" s="9"/>
      <c r="I592" s="9"/>
      <c r="J592" s="9"/>
      <c r="K592" s="9"/>
      <c r="L592" s="9"/>
    </row>
    <row r="593" spans="4:12" ht="15.75" customHeight="1">
      <c r="D593" s="9"/>
      <c r="E593" s="9"/>
      <c r="F593" s="9"/>
      <c r="G593" s="9"/>
      <c r="H593" s="9"/>
      <c r="I593" s="9"/>
      <c r="J593" s="9"/>
      <c r="K593" s="9"/>
      <c r="L593" s="9"/>
    </row>
    <row r="594" spans="4:12" ht="15.75" customHeight="1">
      <c r="D594" s="9"/>
      <c r="E594" s="9"/>
      <c r="F594" s="9"/>
      <c r="G594" s="9"/>
      <c r="H594" s="9"/>
      <c r="I594" s="9"/>
      <c r="J594" s="9"/>
      <c r="K594" s="9"/>
      <c r="L594" s="9"/>
    </row>
    <row r="595" spans="4:12" ht="15.75" customHeight="1">
      <c r="D595" s="9"/>
      <c r="E595" s="9"/>
      <c r="F595" s="9"/>
      <c r="G595" s="9"/>
      <c r="H595" s="9"/>
      <c r="I595" s="9"/>
      <c r="J595" s="9"/>
      <c r="K595" s="9"/>
      <c r="L595" s="9"/>
    </row>
    <row r="596" spans="4:12" ht="15.75" customHeight="1">
      <c r="D596" s="9"/>
      <c r="E596" s="9"/>
      <c r="F596" s="9"/>
      <c r="G596" s="9"/>
      <c r="H596" s="9"/>
      <c r="I596" s="9"/>
      <c r="J596" s="9"/>
      <c r="K596" s="9"/>
      <c r="L596" s="9"/>
    </row>
    <row r="597" spans="4:12" ht="15.75" customHeight="1">
      <c r="D597" s="9"/>
      <c r="E597" s="9"/>
      <c r="F597" s="9"/>
      <c r="G597" s="9"/>
      <c r="H597" s="9"/>
      <c r="I597" s="9"/>
      <c r="J597" s="9"/>
      <c r="K597" s="9"/>
      <c r="L597" s="9"/>
    </row>
    <row r="598" spans="4:12" ht="15.75" customHeight="1">
      <c r="D598" s="9"/>
      <c r="E598" s="9"/>
      <c r="F598" s="9"/>
      <c r="G598" s="9"/>
      <c r="H598" s="9"/>
      <c r="I598" s="9"/>
      <c r="J598" s="9"/>
      <c r="K598" s="9"/>
      <c r="L598" s="9"/>
    </row>
    <row r="599" spans="4:12" ht="15.75" customHeight="1">
      <c r="D599" s="9"/>
      <c r="E599" s="9"/>
      <c r="F599" s="9"/>
      <c r="G599" s="9"/>
      <c r="H599" s="9"/>
      <c r="I599" s="9"/>
      <c r="J599" s="9"/>
      <c r="K599" s="9"/>
      <c r="L599" s="9"/>
    </row>
    <row r="600" spans="4:12" ht="15.75" customHeight="1">
      <c r="D600" s="9"/>
      <c r="E600" s="9"/>
      <c r="F600" s="9"/>
      <c r="G600" s="9"/>
      <c r="H600" s="9"/>
      <c r="I600" s="9"/>
      <c r="J600" s="9"/>
      <c r="K600" s="9"/>
      <c r="L600" s="9"/>
    </row>
    <row r="601" spans="4:12" ht="15.75" customHeight="1">
      <c r="D601" s="9"/>
      <c r="E601" s="9"/>
      <c r="F601" s="9"/>
      <c r="G601" s="9"/>
      <c r="H601" s="9"/>
      <c r="I601" s="9"/>
      <c r="J601" s="9"/>
      <c r="K601" s="9"/>
      <c r="L601" s="9"/>
    </row>
    <row r="602" spans="4:12" ht="15.75" customHeight="1">
      <c r="D602" s="9"/>
      <c r="E602" s="9"/>
      <c r="F602" s="9"/>
      <c r="G602" s="9"/>
      <c r="H602" s="9"/>
      <c r="I602" s="9"/>
      <c r="J602" s="9"/>
      <c r="K602" s="9"/>
      <c r="L602" s="9"/>
    </row>
    <row r="603" spans="4:12" ht="15.75" customHeight="1">
      <c r="D603" s="9"/>
      <c r="E603" s="9"/>
      <c r="F603" s="9"/>
      <c r="G603" s="9"/>
      <c r="H603" s="9"/>
      <c r="I603" s="9"/>
      <c r="J603" s="9"/>
      <c r="K603" s="9"/>
      <c r="L603" s="9"/>
    </row>
    <row r="604" spans="4:12" ht="15.75" customHeight="1">
      <c r="D604" s="9"/>
      <c r="E604" s="9"/>
      <c r="F604" s="9"/>
      <c r="G604" s="9"/>
      <c r="H604" s="9"/>
      <c r="I604" s="9"/>
      <c r="J604" s="9"/>
      <c r="K604" s="9"/>
      <c r="L604" s="9"/>
    </row>
    <row r="605" spans="4:12" ht="15.75" customHeight="1">
      <c r="D605" s="9"/>
      <c r="E605" s="9"/>
      <c r="F605" s="9"/>
      <c r="G605" s="9"/>
      <c r="H605" s="9"/>
      <c r="I605" s="9"/>
      <c r="J605" s="9"/>
      <c r="K605" s="9"/>
      <c r="L605" s="9"/>
    </row>
    <row r="606" spans="4:12" ht="15.75" customHeight="1">
      <c r="D606" s="9"/>
      <c r="E606" s="9"/>
      <c r="F606" s="9"/>
      <c r="G606" s="9"/>
      <c r="H606" s="9"/>
      <c r="I606" s="9"/>
      <c r="J606" s="9"/>
      <c r="K606" s="9"/>
      <c r="L606" s="9"/>
    </row>
    <row r="607" spans="4:12" ht="15.75" customHeight="1">
      <c r="D607" s="9"/>
      <c r="E607" s="9"/>
      <c r="F607" s="9"/>
      <c r="G607" s="9"/>
      <c r="H607" s="9"/>
      <c r="I607" s="9"/>
      <c r="J607" s="9"/>
      <c r="K607" s="9"/>
      <c r="L607" s="9"/>
    </row>
    <row r="608" spans="4:12" ht="15.75" customHeight="1">
      <c r="D608" s="9"/>
      <c r="E608" s="9"/>
      <c r="F608" s="9"/>
      <c r="G608" s="9"/>
      <c r="H608" s="9"/>
      <c r="I608" s="9"/>
      <c r="J608" s="9"/>
      <c r="K608" s="9"/>
      <c r="L608" s="9"/>
    </row>
    <row r="609" spans="4:12" ht="15.75" customHeight="1">
      <c r="D609" s="9"/>
      <c r="E609" s="9"/>
      <c r="F609" s="9"/>
      <c r="G609" s="9"/>
      <c r="H609" s="9"/>
      <c r="I609" s="9"/>
      <c r="J609" s="9"/>
      <c r="K609" s="9"/>
      <c r="L609" s="9"/>
    </row>
    <row r="610" spans="4:12" ht="15.75" customHeight="1">
      <c r="D610" s="9"/>
      <c r="E610" s="9"/>
      <c r="F610" s="9"/>
      <c r="G610" s="9"/>
      <c r="H610" s="9"/>
      <c r="I610" s="9"/>
      <c r="J610" s="9"/>
      <c r="K610" s="9"/>
      <c r="L610" s="9"/>
    </row>
    <row r="611" spans="4:12" ht="15.75" customHeight="1">
      <c r="D611" s="9"/>
      <c r="E611" s="9"/>
      <c r="F611" s="9"/>
      <c r="G611" s="9"/>
      <c r="H611" s="9"/>
      <c r="I611" s="9"/>
      <c r="J611" s="9"/>
      <c r="K611" s="9"/>
      <c r="L611" s="9"/>
    </row>
    <row r="612" spans="4:12" ht="15.75" customHeight="1">
      <c r="D612" s="9"/>
      <c r="E612" s="9"/>
      <c r="F612" s="9"/>
      <c r="G612" s="9"/>
      <c r="H612" s="9"/>
      <c r="I612" s="9"/>
      <c r="J612" s="9"/>
      <c r="K612" s="9"/>
      <c r="L612" s="9"/>
    </row>
    <row r="613" spans="4:12" ht="15.75" customHeight="1">
      <c r="D613" s="9"/>
      <c r="E613" s="9"/>
      <c r="F613" s="9"/>
      <c r="G613" s="9"/>
      <c r="H613" s="9"/>
      <c r="I613" s="9"/>
      <c r="J613" s="9"/>
      <c r="K613" s="9"/>
      <c r="L613" s="9"/>
    </row>
    <row r="614" spans="4:12" ht="15.75" customHeight="1">
      <c r="D614" s="9"/>
      <c r="E614" s="9"/>
      <c r="F614" s="9"/>
      <c r="G614" s="9"/>
      <c r="H614" s="9"/>
      <c r="I614" s="9"/>
      <c r="J614" s="9"/>
      <c r="K614" s="9"/>
      <c r="L614" s="9"/>
    </row>
    <row r="615" spans="4:12" ht="15.75" customHeight="1">
      <c r="D615" s="9"/>
      <c r="E615" s="9"/>
      <c r="F615" s="9"/>
      <c r="G615" s="9"/>
      <c r="H615" s="9"/>
      <c r="I615" s="9"/>
      <c r="J615" s="9"/>
      <c r="K615" s="9"/>
      <c r="L615" s="9"/>
    </row>
    <row r="616" spans="4:12" ht="15.75" customHeight="1">
      <c r="D616" s="9"/>
      <c r="E616" s="9"/>
      <c r="F616" s="9"/>
      <c r="G616" s="9"/>
      <c r="H616" s="9"/>
      <c r="I616" s="9"/>
      <c r="J616" s="9"/>
      <c r="K616" s="9"/>
      <c r="L616" s="9"/>
    </row>
    <row r="617" spans="4:12" ht="15.75" customHeight="1">
      <c r="D617" s="9"/>
      <c r="E617" s="9"/>
      <c r="F617" s="9"/>
      <c r="G617" s="9"/>
      <c r="H617" s="9"/>
      <c r="I617" s="9"/>
      <c r="J617" s="9"/>
      <c r="K617" s="9"/>
      <c r="L617" s="9"/>
    </row>
    <row r="618" spans="4:12" ht="15.75" customHeight="1">
      <c r="D618" s="9"/>
      <c r="E618" s="9"/>
      <c r="F618" s="9"/>
      <c r="G618" s="9"/>
      <c r="H618" s="9"/>
      <c r="I618" s="9"/>
      <c r="J618" s="9"/>
      <c r="K618" s="9"/>
      <c r="L618" s="9"/>
    </row>
    <row r="619" spans="4:12" ht="15.75" customHeight="1">
      <c r="D619" s="9"/>
      <c r="E619" s="9"/>
      <c r="F619" s="9"/>
      <c r="G619" s="9"/>
      <c r="H619" s="9"/>
      <c r="I619" s="9"/>
      <c r="J619" s="9"/>
      <c r="K619" s="9"/>
      <c r="L619" s="9"/>
    </row>
    <row r="620" spans="4:12" ht="15.75" customHeight="1">
      <c r="D620" s="9"/>
      <c r="E620" s="9"/>
      <c r="F620" s="9"/>
      <c r="G620" s="9"/>
      <c r="H620" s="9"/>
      <c r="I620" s="9"/>
      <c r="J620" s="9"/>
      <c r="K620" s="9"/>
      <c r="L620" s="9"/>
    </row>
    <row r="621" spans="4:12" ht="15.75" customHeight="1">
      <c r="D621" s="9"/>
      <c r="E621" s="9"/>
      <c r="F621" s="9"/>
      <c r="G621" s="9"/>
      <c r="H621" s="9"/>
      <c r="I621" s="9"/>
      <c r="J621" s="9"/>
      <c r="K621" s="9"/>
      <c r="L621" s="9"/>
    </row>
    <row r="622" spans="4:12" ht="15.75" customHeight="1">
      <c r="D622" s="9"/>
      <c r="E622" s="9"/>
      <c r="F622" s="9"/>
      <c r="G622" s="9"/>
      <c r="H622" s="9"/>
      <c r="I622" s="9"/>
      <c r="J622" s="9"/>
      <c r="K622" s="9"/>
      <c r="L622" s="9"/>
    </row>
    <row r="623" spans="4:12" ht="15.75" customHeight="1">
      <c r="D623" s="9"/>
      <c r="E623" s="9"/>
      <c r="F623" s="9"/>
      <c r="G623" s="9"/>
      <c r="H623" s="9"/>
      <c r="I623" s="9"/>
      <c r="J623" s="9"/>
      <c r="K623" s="9"/>
      <c r="L623" s="9"/>
    </row>
    <row r="624" spans="4:12" ht="15.75" customHeight="1">
      <c r="D624" s="9"/>
      <c r="E624" s="9"/>
      <c r="F624" s="9"/>
      <c r="G624" s="9"/>
      <c r="H624" s="9"/>
      <c r="I624" s="9"/>
      <c r="J624" s="9"/>
      <c r="K624" s="9"/>
      <c r="L624" s="9"/>
    </row>
    <row r="625" spans="4:12" ht="15.75" customHeight="1">
      <c r="D625" s="9"/>
      <c r="E625" s="9"/>
      <c r="F625" s="9"/>
      <c r="G625" s="9"/>
      <c r="H625" s="9"/>
      <c r="I625" s="9"/>
      <c r="J625" s="9"/>
      <c r="K625" s="9"/>
      <c r="L625" s="9"/>
    </row>
    <row r="626" spans="4:12" ht="15.75" customHeight="1">
      <c r="D626" s="9"/>
      <c r="E626" s="9"/>
      <c r="F626" s="9"/>
      <c r="G626" s="9"/>
      <c r="H626" s="9"/>
      <c r="I626" s="9"/>
      <c r="J626" s="9"/>
      <c r="K626" s="9"/>
      <c r="L626" s="9"/>
    </row>
    <row r="627" spans="4:12" ht="15.75" customHeight="1">
      <c r="D627" s="9"/>
      <c r="E627" s="9"/>
      <c r="F627" s="9"/>
      <c r="G627" s="9"/>
      <c r="H627" s="9"/>
      <c r="I627" s="9"/>
      <c r="J627" s="9"/>
      <c r="K627" s="9"/>
      <c r="L627" s="9"/>
    </row>
    <row r="628" spans="4:12" ht="15.75" customHeight="1">
      <c r="D628" s="9"/>
      <c r="E628" s="9"/>
      <c r="F628" s="9"/>
      <c r="G628" s="9"/>
      <c r="H628" s="9"/>
      <c r="I628" s="9"/>
      <c r="J628" s="9"/>
      <c r="K628" s="9"/>
      <c r="L628" s="9"/>
    </row>
    <row r="629" spans="4:12" ht="15.75" customHeight="1">
      <c r="D629" s="9"/>
      <c r="E629" s="9"/>
      <c r="F629" s="9"/>
      <c r="G629" s="9"/>
      <c r="H629" s="9"/>
      <c r="I629" s="9"/>
      <c r="J629" s="9"/>
      <c r="K629" s="9"/>
      <c r="L629" s="9"/>
    </row>
    <row r="630" spans="4:12" ht="15.75" customHeight="1">
      <c r="D630" s="9"/>
      <c r="E630" s="9"/>
      <c r="F630" s="9"/>
      <c r="G630" s="9"/>
      <c r="H630" s="9"/>
      <c r="I630" s="9"/>
      <c r="J630" s="9"/>
      <c r="K630" s="9"/>
      <c r="L630" s="9"/>
    </row>
    <row r="631" spans="4:12" ht="15.75" customHeight="1">
      <c r="D631" s="9"/>
      <c r="E631" s="9"/>
      <c r="F631" s="9"/>
      <c r="G631" s="9"/>
      <c r="H631" s="9"/>
      <c r="I631" s="9"/>
      <c r="J631" s="9"/>
      <c r="K631" s="9"/>
      <c r="L631" s="9"/>
    </row>
    <row r="632" spans="4:12" ht="15.75" customHeight="1">
      <c r="D632" s="9"/>
      <c r="E632" s="9"/>
      <c r="F632" s="9"/>
      <c r="G632" s="9"/>
      <c r="H632" s="9"/>
      <c r="I632" s="9"/>
      <c r="J632" s="9"/>
      <c r="K632" s="9"/>
      <c r="L632" s="9"/>
    </row>
    <row r="633" spans="4:12" ht="15.75" customHeight="1">
      <c r="D633" s="9"/>
      <c r="E633" s="9"/>
      <c r="F633" s="9"/>
      <c r="G633" s="9"/>
      <c r="H633" s="9"/>
      <c r="I633" s="9"/>
      <c r="J633" s="9"/>
      <c r="K633" s="9"/>
      <c r="L633" s="9"/>
    </row>
    <row r="634" spans="4:12" ht="15.75" customHeight="1">
      <c r="D634" s="9"/>
      <c r="E634" s="9"/>
      <c r="F634" s="9"/>
      <c r="G634" s="9"/>
      <c r="H634" s="9"/>
      <c r="I634" s="9"/>
      <c r="J634" s="9"/>
      <c r="K634" s="9"/>
      <c r="L634" s="9"/>
    </row>
    <row r="635" spans="4:12" ht="15.75" customHeight="1">
      <c r="D635" s="9"/>
      <c r="E635" s="9"/>
      <c r="F635" s="9"/>
      <c r="G635" s="9"/>
      <c r="H635" s="9"/>
      <c r="I635" s="9"/>
      <c r="J635" s="9"/>
      <c r="K635" s="9"/>
      <c r="L635" s="9"/>
    </row>
    <row r="636" spans="4:12" ht="15.75" customHeight="1">
      <c r="D636" s="9"/>
      <c r="E636" s="9"/>
      <c r="F636" s="9"/>
      <c r="G636" s="9"/>
      <c r="H636" s="9"/>
      <c r="I636" s="9"/>
      <c r="J636" s="9"/>
      <c r="K636" s="9"/>
      <c r="L636" s="9"/>
    </row>
    <row r="637" spans="4:12" ht="15.75" customHeight="1">
      <c r="D637" s="9"/>
      <c r="E637" s="9"/>
      <c r="F637" s="9"/>
      <c r="G637" s="9"/>
      <c r="H637" s="9"/>
      <c r="I637" s="9"/>
      <c r="J637" s="9"/>
      <c r="K637" s="9"/>
      <c r="L637" s="9"/>
    </row>
    <row r="638" spans="4:12" ht="15.75" customHeight="1">
      <c r="D638" s="9"/>
      <c r="E638" s="9"/>
      <c r="F638" s="9"/>
      <c r="G638" s="9"/>
      <c r="H638" s="9"/>
      <c r="I638" s="9"/>
      <c r="J638" s="9"/>
      <c r="K638" s="9"/>
      <c r="L638" s="9"/>
    </row>
    <row r="639" spans="4:12" ht="15.75" customHeight="1">
      <c r="D639" s="9"/>
      <c r="E639" s="9"/>
      <c r="F639" s="9"/>
      <c r="G639" s="9"/>
      <c r="H639" s="9"/>
      <c r="I639" s="9"/>
      <c r="J639" s="9"/>
      <c r="K639" s="9"/>
      <c r="L639" s="9"/>
    </row>
    <row r="640" spans="4:12" ht="15.75" customHeight="1">
      <c r="D640" s="9"/>
      <c r="E640" s="9"/>
      <c r="F640" s="9"/>
      <c r="G640" s="9"/>
      <c r="H640" s="9"/>
      <c r="I640" s="9"/>
      <c r="J640" s="9"/>
      <c r="K640" s="9"/>
      <c r="L640" s="9"/>
    </row>
    <row r="641" spans="4:12" ht="15.75" customHeight="1">
      <c r="D641" s="9"/>
      <c r="E641" s="9"/>
      <c r="F641" s="9"/>
      <c r="G641" s="9"/>
      <c r="H641" s="9"/>
      <c r="I641" s="9"/>
      <c r="J641" s="9"/>
      <c r="K641" s="9"/>
      <c r="L641" s="9"/>
    </row>
    <row r="642" spans="4:12" ht="15.75" customHeight="1">
      <c r="D642" s="9"/>
      <c r="E642" s="9"/>
      <c r="F642" s="9"/>
      <c r="G642" s="9"/>
      <c r="H642" s="9"/>
      <c r="I642" s="9"/>
      <c r="J642" s="9"/>
      <c r="K642" s="9"/>
      <c r="L642" s="9"/>
    </row>
    <row r="643" spans="4:12" ht="15.75" customHeight="1">
      <c r="D643" s="9"/>
      <c r="E643" s="9"/>
      <c r="F643" s="9"/>
      <c r="G643" s="9"/>
      <c r="H643" s="9"/>
      <c r="I643" s="9"/>
      <c r="J643" s="9"/>
      <c r="K643" s="9"/>
      <c r="L643" s="9"/>
    </row>
    <row r="644" spans="4:12" ht="15.75" customHeight="1">
      <c r="D644" s="9"/>
      <c r="E644" s="9"/>
      <c r="F644" s="9"/>
      <c r="G644" s="9"/>
      <c r="H644" s="9"/>
      <c r="I644" s="9"/>
      <c r="J644" s="9"/>
      <c r="K644" s="9"/>
      <c r="L644" s="9"/>
    </row>
    <row r="645" spans="4:12" ht="15.75" customHeight="1">
      <c r="D645" s="9"/>
      <c r="E645" s="9"/>
      <c r="F645" s="9"/>
      <c r="G645" s="9"/>
      <c r="H645" s="9"/>
      <c r="I645" s="9"/>
      <c r="J645" s="9"/>
      <c r="K645" s="9"/>
      <c r="L645" s="9"/>
    </row>
    <row r="646" spans="4:12" ht="15.75" customHeight="1">
      <c r="D646" s="9"/>
      <c r="E646" s="9"/>
      <c r="F646" s="9"/>
      <c r="G646" s="9"/>
      <c r="H646" s="9"/>
      <c r="I646" s="9"/>
      <c r="J646" s="9"/>
      <c r="K646" s="9"/>
      <c r="L646" s="9"/>
    </row>
    <row r="647" spans="4:12" ht="15.75" customHeight="1">
      <c r="D647" s="9"/>
      <c r="E647" s="9"/>
      <c r="F647" s="9"/>
      <c r="G647" s="9"/>
      <c r="H647" s="9"/>
      <c r="I647" s="9"/>
      <c r="J647" s="9"/>
      <c r="K647" s="9"/>
      <c r="L647" s="9"/>
    </row>
    <row r="648" spans="4:12" ht="15.75" customHeight="1">
      <c r="D648" s="9"/>
      <c r="E648" s="9"/>
      <c r="F648" s="9"/>
      <c r="G648" s="9"/>
      <c r="H648" s="9"/>
      <c r="I648" s="9"/>
      <c r="J648" s="9"/>
      <c r="K648" s="9"/>
      <c r="L648" s="9"/>
    </row>
    <row r="649" spans="4:12" ht="15.75" customHeight="1">
      <c r="D649" s="9"/>
      <c r="E649" s="9"/>
      <c r="F649" s="9"/>
      <c r="G649" s="9"/>
      <c r="H649" s="9"/>
      <c r="I649" s="9"/>
      <c r="J649" s="9"/>
      <c r="K649" s="9"/>
      <c r="L649" s="9"/>
    </row>
    <row r="650" spans="4:12" ht="15.75" customHeight="1">
      <c r="D650" s="9"/>
      <c r="E650" s="9"/>
      <c r="F650" s="9"/>
      <c r="G650" s="9"/>
      <c r="H650" s="9"/>
      <c r="I650" s="9"/>
      <c r="J650" s="9"/>
      <c r="K650" s="9"/>
      <c r="L650" s="9"/>
    </row>
    <row r="651" spans="4:12" ht="15.75" customHeight="1">
      <c r="D651" s="9"/>
      <c r="E651" s="9"/>
      <c r="F651" s="9"/>
      <c r="G651" s="9"/>
      <c r="H651" s="9"/>
      <c r="I651" s="9"/>
      <c r="J651" s="9"/>
      <c r="K651" s="9"/>
      <c r="L651" s="9"/>
    </row>
    <row r="652" spans="4:12" ht="15.75" customHeight="1">
      <c r="D652" s="9"/>
      <c r="E652" s="9"/>
      <c r="F652" s="9"/>
      <c r="G652" s="9"/>
      <c r="H652" s="9"/>
      <c r="I652" s="9"/>
      <c r="J652" s="9"/>
      <c r="K652" s="9"/>
      <c r="L652" s="9"/>
    </row>
    <row r="653" spans="4:12" ht="15.75" customHeight="1">
      <c r="D653" s="9"/>
      <c r="E653" s="9"/>
      <c r="F653" s="9"/>
      <c r="G653" s="9"/>
      <c r="H653" s="9"/>
      <c r="I653" s="9"/>
      <c r="J653" s="9"/>
      <c r="K653" s="9"/>
      <c r="L653" s="9"/>
    </row>
    <row r="654" spans="4:12" ht="15.75" customHeight="1">
      <c r="D654" s="9"/>
      <c r="E654" s="9"/>
      <c r="F654" s="9"/>
      <c r="G654" s="9"/>
      <c r="H654" s="9"/>
      <c r="I654" s="9"/>
      <c r="J654" s="9"/>
      <c r="K654" s="9"/>
      <c r="L654" s="9"/>
    </row>
    <row r="655" spans="4:12" ht="15.75" customHeight="1">
      <c r="D655" s="9"/>
      <c r="E655" s="9"/>
      <c r="F655" s="9"/>
      <c r="G655" s="9"/>
      <c r="H655" s="9"/>
      <c r="I655" s="9"/>
      <c r="J655" s="9"/>
      <c r="K655" s="9"/>
      <c r="L655" s="9"/>
    </row>
    <row r="656" spans="4:12" ht="15.75" customHeight="1">
      <c r="D656" s="9"/>
      <c r="E656" s="9"/>
      <c r="F656" s="9"/>
      <c r="G656" s="9"/>
      <c r="H656" s="9"/>
      <c r="I656" s="9"/>
      <c r="J656" s="9"/>
      <c r="K656" s="9"/>
      <c r="L656" s="9"/>
    </row>
    <row r="657" spans="4:12" ht="15.75" customHeight="1">
      <c r="D657" s="9"/>
      <c r="E657" s="9"/>
      <c r="F657" s="9"/>
      <c r="G657" s="9"/>
      <c r="H657" s="9"/>
      <c r="I657" s="9"/>
      <c r="J657" s="9"/>
      <c r="K657" s="9"/>
      <c r="L657" s="9"/>
    </row>
    <row r="658" spans="4:12" ht="15.75" customHeight="1">
      <c r="D658" s="9"/>
      <c r="E658" s="9"/>
      <c r="F658" s="9"/>
      <c r="G658" s="9"/>
      <c r="H658" s="9"/>
      <c r="I658" s="9"/>
      <c r="J658" s="9"/>
      <c r="K658" s="9"/>
      <c r="L658" s="9"/>
    </row>
    <row r="659" spans="4:12" ht="15.75" customHeight="1">
      <c r="D659" s="9"/>
      <c r="E659" s="9"/>
      <c r="F659" s="9"/>
      <c r="G659" s="9"/>
      <c r="H659" s="9"/>
      <c r="I659" s="9"/>
      <c r="J659" s="9"/>
      <c r="K659" s="9"/>
      <c r="L659" s="9"/>
    </row>
    <row r="660" spans="4:12" ht="15.75" customHeight="1">
      <c r="D660" s="9"/>
      <c r="E660" s="9"/>
      <c r="F660" s="9"/>
      <c r="G660" s="9"/>
      <c r="H660" s="9"/>
      <c r="I660" s="9"/>
      <c r="J660" s="9"/>
      <c r="K660" s="9"/>
      <c r="L660" s="9"/>
    </row>
    <row r="661" spans="4:12" ht="15.75" customHeight="1">
      <c r="D661" s="9"/>
      <c r="E661" s="9"/>
      <c r="F661" s="9"/>
      <c r="G661" s="9"/>
      <c r="H661" s="9"/>
      <c r="I661" s="9"/>
      <c r="J661" s="9"/>
      <c r="K661" s="9"/>
      <c r="L661" s="9"/>
    </row>
    <row r="662" spans="4:12" ht="15.75" customHeight="1">
      <c r="D662" s="9"/>
      <c r="E662" s="9"/>
      <c r="F662" s="9"/>
      <c r="G662" s="9"/>
      <c r="H662" s="9"/>
      <c r="I662" s="9"/>
      <c r="J662" s="9"/>
      <c r="K662" s="9"/>
      <c r="L662" s="9"/>
    </row>
    <row r="663" spans="4:12" ht="15.75" customHeight="1">
      <c r="D663" s="9"/>
      <c r="E663" s="9"/>
      <c r="F663" s="9"/>
      <c r="G663" s="9"/>
      <c r="H663" s="9"/>
      <c r="I663" s="9"/>
      <c r="J663" s="9"/>
      <c r="K663" s="9"/>
      <c r="L663" s="9"/>
    </row>
    <row r="664" spans="4:12" ht="15.75" customHeight="1">
      <c r="D664" s="9"/>
      <c r="E664" s="9"/>
      <c r="F664" s="9"/>
      <c r="G664" s="9"/>
      <c r="H664" s="9"/>
      <c r="I664" s="9"/>
      <c r="J664" s="9"/>
      <c r="K664" s="9"/>
      <c r="L664" s="9"/>
    </row>
    <row r="665" spans="4:12" ht="15.75" customHeight="1">
      <c r="D665" s="9"/>
      <c r="E665" s="9"/>
      <c r="F665" s="9"/>
      <c r="G665" s="9"/>
      <c r="H665" s="9"/>
      <c r="I665" s="9"/>
      <c r="J665" s="9"/>
      <c r="K665" s="9"/>
      <c r="L665" s="9"/>
    </row>
    <row r="666" spans="4:12" ht="15.75" customHeight="1">
      <c r="D666" s="9"/>
      <c r="E666" s="9"/>
      <c r="F666" s="9"/>
      <c r="G666" s="9"/>
      <c r="H666" s="9"/>
      <c r="I666" s="9"/>
      <c r="J666" s="9"/>
      <c r="K666" s="9"/>
      <c r="L666" s="9"/>
    </row>
    <row r="667" spans="4:12" ht="15.75" customHeight="1">
      <c r="D667" s="9"/>
      <c r="E667" s="9"/>
      <c r="F667" s="9"/>
      <c r="G667" s="9"/>
      <c r="H667" s="9"/>
      <c r="I667" s="9"/>
      <c r="J667" s="9"/>
      <c r="K667" s="9"/>
      <c r="L667" s="9"/>
    </row>
    <row r="668" spans="4:12" ht="15.75" customHeight="1">
      <c r="D668" s="9"/>
      <c r="E668" s="9"/>
      <c r="F668" s="9"/>
      <c r="G668" s="9"/>
      <c r="H668" s="9"/>
      <c r="I668" s="9"/>
      <c r="J668" s="9"/>
      <c r="K668" s="9"/>
      <c r="L668" s="9"/>
    </row>
    <row r="669" spans="4:12" ht="15.75" customHeight="1">
      <c r="D669" s="9"/>
      <c r="E669" s="9"/>
      <c r="F669" s="9"/>
      <c r="G669" s="9"/>
      <c r="H669" s="9"/>
      <c r="I669" s="9"/>
      <c r="J669" s="9"/>
      <c r="K669" s="9"/>
      <c r="L669" s="9"/>
    </row>
    <row r="670" spans="4:12" ht="15.75" customHeight="1">
      <c r="D670" s="9"/>
      <c r="E670" s="9"/>
      <c r="F670" s="9"/>
      <c r="G670" s="9"/>
      <c r="H670" s="9"/>
      <c r="I670" s="9"/>
      <c r="J670" s="9"/>
      <c r="K670" s="9"/>
      <c r="L670" s="9"/>
    </row>
    <row r="671" spans="4:12" ht="15.75" customHeight="1">
      <c r="D671" s="9"/>
      <c r="E671" s="9"/>
      <c r="F671" s="9"/>
      <c r="G671" s="9"/>
      <c r="H671" s="9"/>
      <c r="I671" s="9"/>
      <c r="J671" s="9"/>
      <c r="K671" s="9"/>
      <c r="L671" s="9"/>
    </row>
    <row r="672" spans="4:12" ht="15.75" customHeight="1">
      <c r="D672" s="9"/>
      <c r="E672" s="9"/>
      <c r="F672" s="9"/>
      <c r="G672" s="9"/>
      <c r="H672" s="9"/>
      <c r="I672" s="9"/>
      <c r="J672" s="9"/>
      <c r="K672" s="9"/>
      <c r="L672" s="9"/>
    </row>
    <row r="673" spans="4:12" ht="15.75" customHeight="1">
      <c r="D673" s="9"/>
      <c r="E673" s="9"/>
      <c r="F673" s="9"/>
      <c r="G673" s="9"/>
      <c r="H673" s="9"/>
      <c r="I673" s="9"/>
      <c r="J673" s="9"/>
      <c r="K673" s="9"/>
      <c r="L673" s="9"/>
    </row>
    <row r="674" spans="4:12" ht="15.75" customHeight="1">
      <c r="D674" s="9"/>
      <c r="E674" s="9"/>
      <c r="F674" s="9"/>
      <c r="G674" s="9"/>
      <c r="H674" s="9"/>
      <c r="I674" s="9"/>
      <c r="J674" s="9"/>
      <c r="K674" s="9"/>
      <c r="L674" s="9"/>
    </row>
    <row r="675" spans="4:12" ht="15.75" customHeight="1">
      <c r="D675" s="9"/>
      <c r="E675" s="9"/>
      <c r="F675" s="9"/>
      <c r="G675" s="9"/>
      <c r="H675" s="9"/>
      <c r="I675" s="9"/>
      <c r="J675" s="9"/>
      <c r="K675" s="9"/>
      <c r="L675" s="9"/>
    </row>
    <row r="676" spans="4:12" ht="15.75" customHeight="1">
      <c r="D676" s="9"/>
      <c r="E676" s="9"/>
      <c r="F676" s="9"/>
      <c r="G676" s="9"/>
      <c r="H676" s="9"/>
      <c r="I676" s="9"/>
      <c r="J676" s="9"/>
      <c r="K676" s="9"/>
      <c r="L676" s="9"/>
    </row>
    <row r="677" spans="4:12" ht="15.75" customHeight="1">
      <c r="D677" s="9"/>
      <c r="E677" s="9"/>
      <c r="F677" s="9"/>
      <c r="G677" s="9"/>
      <c r="H677" s="9"/>
      <c r="I677" s="9"/>
      <c r="J677" s="9"/>
      <c r="K677" s="9"/>
      <c r="L677" s="9"/>
    </row>
    <row r="678" spans="4:12" ht="15.75" customHeight="1">
      <c r="D678" s="9"/>
      <c r="E678" s="9"/>
      <c r="F678" s="9"/>
      <c r="G678" s="9"/>
      <c r="H678" s="9"/>
      <c r="I678" s="9"/>
      <c r="J678" s="9"/>
      <c r="K678" s="9"/>
      <c r="L678" s="9"/>
    </row>
    <row r="679" spans="4:12" ht="15.75" customHeight="1">
      <c r="D679" s="9"/>
      <c r="E679" s="9"/>
      <c r="F679" s="9"/>
      <c r="G679" s="9"/>
      <c r="H679" s="9"/>
      <c r="I679" s="9"/>
      <c r="J679" s="9"/>
      <c r="K679" s="9"/>
      <c r="L679" s="9"/>
    </row>
    <row r="680" spans="4:12" ht="15.75" customHeight="1">
      <c r="D680" s="9"/>
      <c r="E680" s="9"/>
      <c r="F680" s="9"/>
      <c r="G680" s="9"/>
      <c r="H680" s="9"/>
      <c r="I680" s="9"/>
      <c r="J680" s="9"/>
      <c r="K680" s="9"/>
      <c r="L680" s="9"/>
    </row>
    <row r="681" spans="4:12" ht="15.75" customHeight="1">
      <c r="D681" s="9"/>
      <c r="E681" s="9"/>
      <c r="F681" s="9"/>
      <c r="G681" s="9"/>
      <c r="H681" s="9"/>
      <c r="I681" s="9"/>
      <c r="J681" s="9"/>
      <c r="K681" s="9"/>
      <c r="L681" s="9"/>
    </row>
    <row r="682" spans="4:12" ht="15.75" customHeight="1">
      <c r="D682" s="9"/>
      <c r="E682" s="9"/>
      <c r="F682" s="9"/>
      <c r="G682" s="9"/>
      <c r="H682" s="9"/>
      <c r="I682" s="9"/>
      <c r="J682" s="9"/>
      <c r="K682" s="9"/>
      <c r="L682" s="9"/>
    </row>
    <row r="683" spans="4:12" ht="15.75" customHeight="1">
      <c r="D683" s="9"/>
      <c r="E683" s="9"/>
      <c r="F683" s="9"/>
      <c r="G683" s="9"/>
      <c r="H683" s="9"/>
      <c r="I683" s="9"/>
      <c r="J683" s="9"/>
      <c r="K683" s="9"/>
      <c r="L683" s="9"/>
    </row>
    <row r="684" spans="4:12" ht="15.75" customHeight="1">
      <c r="D684" s="9"/>
      <c r="E684" s="9"/>
      <c r="F684" s="9"/>
      <c r="G684" s="9"/>
      <c r="H684" s="9"/>
      <c r="I684" s="9"/>
      <c r="J684" s="9"/>
      <c r="K684" s="9"/>
      <c r="L684" s="9"/>
    </row>
    <row r="685" spans="4:12" ht="15.75" customHeight="1">
      <c r="D685" s="9"/>
      <c r="E685" s="9"/>
      <c r="F685" s="9"/>
      <c r="G685" s="9"/>
      <c r="H685" s="9"/>
      <c r="I685" s="9"/>
      <c r="J685" s="9"/>
      <c r="K685" s="9"/>
      <c r="L685" s="9"/>
    </row>
    <row r="686" spans="4:12" ht="15.75" customHeight="1">
      <c r="D686" s="9"/>
      <c r="E686" s="9"/>
      <c r="F686" s="9"/>
      <c r="G686" s="9"/>
      <c r="H686" s="9"/>
      <c r="I686" s="9"/>
      <c r="J686" s="9"/>
      <c r="K686" s="9"/>
      <c r="L686" s="9"/>
    </row>
    <row r="687" spans="4:12" ht="15.75" customHeight="1">
      <c r="D687" s="9"/>
      <c r="E687" s="9"/>
      <c r="F687" s="9"/>
      <c r="G687" s="9"/>
      <c r="H687" s="9"/>
      <c r="I687" s="9"/>
      <c r="J687" s="9"/>
      <c r="K687" s="9"/>
      <c r="L687" s="9"/>
    </row>
    <row r="688" spans="4:12" ht="15.75" customHeight="1">
      <c r="D688" s="9"/>
      <c r="E688" s="9"/>
      <c r="F688" s="9"/>
      <c r="G688" s="9"/>
      <c r="H688" s="9"/>
      <c r="I688" s="9"/>
      <c r="J688" s="9"/>
      <c r="K688" s="9"/>
      <c r="L688" s="9"/>
    </row>
    <row r="689" spans="4:12" ht="15.75" customHeight="1">
      <c r="D689" s="9"/>
      <c r="E689" s="9"/>
      <c r="F689" s="9"/>
      <c r="G689" s="9"/>
      <c r="H689" s="9"/>
      <c r="I689" s="9"/>
      <c r="J689" s="9"/>
      <c r="K689" s="9"/>
      <c r="L689" s="9"/>
    </row>
    <row r="690" spans="4:12" ht="15.75" customHeight="1">
      <c r="D690" s="9"/>
      <c r="E690" s="9"/>
      <c r="F690" s="9"/>
      <c r="G690" s="9"/>
      <c r="H690" s="9"/>
      <c r="I690" s="9"/>
      <c r="J690" s="9"/>
      <c r="K690" s="9"/>
      <c r="L690" s="9"/>
    </row>
    <row r="691" spans="4:12" ht="15.75" customHeight="1">
      <c r="D691" s="9"/>
      <c r="E691" s="9"/>
      <c r="F691" s="9"/>
      <c r="G691" s="9"/>
      <c r="H691" s="9"/>
      <c r="I691" s="9"/>
      <c r="J691" s="9"/>
      <c r="K691" s="9"/>
      <c r="L691" s="9"/>
    </row>
    <row r="692" spans="4:12" ht="15.75" customHeight="1">
      <c r="D692" s="9"/>
      <c r="E692" s="9"/>
      <c r="F692" s="9"/>
      <c r="G692" s="9"/>
      <c r="H692" s="9"/>
      <c r="I692" s="9"/>
      <c r="J692" s="9"/>
      <c r="K692" s="9"/>
      <c r="L692" s="9"/>
    </row>
    <row r="693" spans="4:12" ht="15.75" customHeight="1">
      <c r="D693" s="9"/>
      <c r="E693" s="9"/>
      <c r="F693" s="9"/>
      <c r="G693" s="9"/>
      <c r="H693" s="9"/>
      <c r="I693" s="9"/>
      <c r="J693" s="9"/>
      <c r="K693" s="9"/>
      <c r="L693" s="9"/>
    </row>
    <row r="694" spans="4:12" ht="15.75" customHeight="1">
      <c r="D694" s="9"/>
      <c r="E694" s="9"/>
      <c r="F694" s="9"/>
      <c r="G694" s="9"/>
      <c r="H694" s="9"/>
      <c r="I694" s="9"/>
      <c r="J694" s="9"/>
      <c r="K694" s="9"/>
      <c r="L694" s="9"/>
    </row>
    <row r="695" spans="4:12" ht="15.75" customHeight="1">
      <c r="D695" s="9"/>
      <c r="E695" s="9"/>
      <c r="F695" s="9"/>
      <c r="G695" s="9"/>
      <c r="H695" s="9"/>
      <c r="I695" s="9"/>
      <c r="J695" s="9"/>
      <c r="K695" s="9"/>
      <c r="L695" s="9"/>
    </row>
    <row r="696" spans="4:12" ht="15.75" customHeight="1">
      <c r="D696" s="9"/>
      <c r="E696" s="9"/>
      <c r="F696" s="9"/>
      <c r="G696" s="9"/>
      <c r="H696" s="9"/>
      <c r="I696" s="9"/>
      <c r="J696" s="9"/>
      <c r="K696" s="9"/>
      <c r="L696" s="9"/>
    </row>
    <row r="697" spans="4:12" ht="15.75" customHeight="1">
      <c r="D697" s="9"/>
      <c r="E697" s="9"/>
      <c r="F697" s="9"/>
      <c r="G697" s="9"/>
      <c r="H697" s="9"/>
      <c r="I697" s="9"/>
      <c r="J697" s="9"/>
      <c r="K697" s="9"/>
      <c r="L697" s="9"/>
    </row>
    <row r="698" spans="4:12" ht="15.75" customHeight="1">
      <c r="D698" s="9"/>
      <c r="E698" s="9"/>
      <c r="F698" s="9"/>
      <c r="G698" s="9"/>
      <c r="H698" s="9"/>
      <c r="I698" s="9"/>
      <c r="J698" s="9"/>
      <c r="K698" s="9"/>
      <c r="L698" s="9"/>
    </row>
    <row r="699" spans="4:12" ht="15.75" customHeight="1">
      <c r="D699" s="9"/>
      <c r="E699" s="9"/>
      <c r="F699" s="9"/>
      <c r="G699" s="9"/>
      <c r="H699" s="9"/>
      <c r="I699" s="9"/>
      <c r="J699" s="9"/>
      <c r="K699" s="9"/>
      <c r="L699" s="9"/>
    </row>
    <row r="700" spans="4:12" ht="15.75" customHeight="1">
      <c r="D700" s="9"/>
      <c r="E700" s="9"/>
      <c r="F700" s="9"/>
      <c r="G700" s="9"/>
      <c r="H700" s="9"/>
      <c r="I700" s="9"/>
      <c r="J700" s="9"/>
      <c r="K700" s="9"/>
      <c r="L700" s="9"/>
    </row>
    <row r="701" spans="4:12" ht="15.75" customHeight="1">
      <c r="D701" s="9"/>
      <c r="E701" s="9"/>
      <c r="F701" s="9"/>
      <c r="G701" s="9"/>
      <c r="H701" s="9"/>
      <c r="I701" s="9"/>
      <c r="J701" s="9"/>
      <c r="K701" s="9"/>
      <c r="L701" s="9"/>
    </row>
    <row r="702" spans="4:12" ht="15.75" customHeight="1">
      <c r="D702" s="9"/>
      <c r="E702" s="9"/>
      <c r="F702" s="9"/>
      <c r="G702" s="9"/>
      <c r="H702" s="9"/>
      <c r="I702" s="9"/>
      <c r="J702" s="9"/>
      <c r="K702" s="9"/>
      <c r="L702" s="9"/>
    </row>
    <row r="703" spans="4:12" ht="15.75" customHeight="1">
      <c r="D703" s="9"/>
      <c r="E703" s="9"/>
      <c r="F703" s="9"/>
      <c r="G703" s="9"/>
      <c r="H703" s="9"/>
      <c r="I703" s="9"/>
      <c r="J703" s="9"/>
      <c r="K703" s="9"/>
      <c r="L703" s="9"/>
    </row>
    <row r="704" spans="4:12" ht="15.75" customHeight="1">
      <c r="D704" s="9"/>
      <c r="E704" s="9"/>
      <c r="F704" s="9"/>
      <c r="G704" s="9"/>
      <c r="H704" s="9"/>
      <c r="I704" s="9"/>
      <c r="J704" s="9"/>
      <c r="K704" s="9"/>
      <c r="L704" s="9"/>
    </row>
    <row r="705" spans="4:12" ht="15.75" customHeight="1">
      <c r="D705" s="9"/>
      <c r="E705" s="9"/>
      <c r="F705" s="9"/>
      <c r="G705" s="9"/>
      <c r="H705" s="9"/>
      <c r="I705" s="9"/>
      <c r="J705" s="9"/>
      <c r="K705" s="9"/>
      <c r="L705" s="9"/>
    </row>
    <row r="706" spans="4:12" ht="15.75" customHeight="1">
      <c r="D706" s="9"/>
      <c r="E706" s="9"/>
      <c r="F706" s="9"/>
      <c r="G706" s="9"/>
      <c r="H706" s="9"/>
      <c r="I706" s="9"/>
      <c r="J706" s="9"/>
      <c r="K706" s="9"/>
      <c r="L706" s="9"/>
    </row>
    <row r="707" spans="4:12" ht="15.75" customHeight="1">
      <c r="D707" s="9"/>
      <c r="E707" s="9"/>
      <c r="F707" s="9"/>
      <c r="G707" s="9"/>
      <c r="H707" s="9"/>
      <c r="I707" s="9"/>
      <c r="J707" s="9"/>
      <c r="K707" s="9"/>
      <c r="L707" s="9"/>
    </row>
    <row r="708" spans="4:12" ht="15.75" customHeight="1">
      <c r="D708" s="9"/>
      <c r="E708" s="9"/>
      <c r="F708" s="9"/>
      <c r="G708" s="9"/>
      <c r="H708" s="9"/>
      <c r="I708" s="9"/>
      <c r="J708" s="9"/>
      <c r="K708" s="9"/>
      <c r="L708" s="9"/>
    </row>
    <row r="709" spans="4:12" ht="15.75" customHeight="1">
      <c r="D709" s="9"/>
      <c r="E709" s="9"/>
      <c r="F709" s="9"/>
      <c r="G709" s="9"/>
      <c r="H709" s="9"/>
      <c r="I709" s="9"/>
      <c r="J709" s="9"/>
      <c r="K709" s="9"/>
      <c r="L709" s="9"/>
    </row>
    <row r="710" spans="4:12" ht="15.75" customHeight="1">
      <c r="D710" s="9"/>
      <c r="E710" s="9"/>
      <c r="F710" s="9"/>
      <c r="G710" s="9"/>
      <c r="H710" s="9"/>
      <c r="I710" s="9"/>
      <c r="J710" s="9"/>
      <c r="K710" s="9"/>
      <c r="L710" s="9"/>
    </row>
    <row r="711" spans="4:12" ht="15.75" customHeight="1">
      <c r="D711" s="9"/>
      <c r="E711" s="9"/>
      <c r="F711" s="9"/>
      <c r="G711" s="9"/>
      <c r="H711" s="9"/>
      <c r="I711" s="9"/>
      <c r="J711" s="9"/>
      <c r="K711" s="9"/>
      <c r="L711" s="9"/>
    </row>
    <row r="712" spans="4:12" ht="15.75" customHeight="1">
      <c r="D712" s="9"/>
      <c r="E712" s="9"/>
      <c r="F712" s="9"/>
      <c r="G712" s="9"/>
      <c r="H712" s="9"/>
      <c r="I712" s="9"/>
      <c r="J712" s="9"/>
      <c r="K712" s="9"/>
      <c r="L712" s="9"/>
    </row>
    <row r="713" spans="4:12" ht="15.75" customHeight="1">
      <c r="D713" s="9"/>
      <c r="E713" s="9"/>
      <c r="F713" s="9"/>
      <c r="G713" s="9"/>
      <c r="H713" s="9"/>
      <c r="I713" s="9"/>
      <c r="J713" s="9"/>
      <c r="K713" s="9"/>
      <c r="L713" s="9"/>
    </row>
    <row r="714" spans="4:12" ht="15.75" customHeight="1">
      <c r="D714" s="9"/>
      <c r="E714" s="9"/>
      <c r="F714" s="9"/>
      <c r="G714" s="9"/>
      <c r="H714" s="9"/>
      <c r="I714" s="9"/>
      <c r="J714" s="9"/>
      <c r="K714" s="9"/>
      <c r="L714" s="9"/>
    </row>
    <row r="715" spans="4:12" ht="15.75" customHeight="1">
      <c r="D715" s="9"/>
      <c r="E715" s="9"/>
      <c r="F715" s="9"/>
      <c r="G715" s="9"/>
      <c r="H715" s="9"/>
      <c r="I715" s="9"/>
      <c r="J715" s="9"/>
      <c r="K715" s="9"/>
      <c r="L715" s="9"/>
    </row>
    <row r="716" spans="4:12" ht="15.75" customHeight="1">
      <c r="D716" s="9"/>
      <c r="E716" s="9"/>
      <c r="F716" s="9"/>
      <c r="G716" s="9"/>
      <c r="H716" s="9"/>
      <c r="I716" s="9"/>
      <c r="J716" s="9"/>
      <c r="K716" s="9"/>
      <c r="L716" s="9"/>
    </row>
    <row r="717" spans="4:12" ht="15.75" customHeight="1">
      <c r="D717" s="9"/>
      <c r="E717" s="9"/>
      <c r="F717" s="9"/>
      <c r="G717" s="9"/>
      <c r="H717" s="9"/>
      <c r="I717" s="9"/>
      <c r="J717" s="9"/>
      <c r="K717" s="9"/>
      <c r="L717" s="9"/>
    </row>
    <row r="718" spans="4:12" ht="15.75" customHeight="1">
      <c r="D718" s="9"/>
      <c r="E718" s="9"/>
      <c r="F718" s="9"/>
      <c r="G718" s="9"/>
      <c r="H718" s="9"/>
      <c r="I718" s="9"/>
      <c r="J718" s="9"/>
      <c r="K718" s="9"/>
      <c r="L718" s="9"/>
    </row>
    <row r="719" spans="4:12" ht="15.75" customHeight="1">
      <c r="D719" s="9"/>
      <c r="E719" s="9"/>
      <c r="F719" s="9"/>
      <c r="G719" s="9"/>
      <c r="H719" s="9"/>
      <c r="I719" s="9"/>
      <c r="J719" s="9"/>
      <c r="K719" s="9"/>
      <c r="L719" s="9"/>
    </row>
    <row r="720" spans="4:12" ht="15.75" customHeight="1">
      <c r="D720" s="9"/>
      <c r="E720" s="9"/>
      <c r="F720" s="9"/>
      <c r="G720" s="9"/>
      <c r="H720" s="9"/>
      <c r="I720" s="9"/>
      <c r="J720" s="9"/>
      <c r="K720" s="9"/>
      <c r="L720" s="9"/>
    </row>
    <row r="721" spans="4:12" ht="15.75" customHeight="1">
      <c r="D721" s="9"/>
      <c r="E721" s="9"/>
      <c r="F721" s="9"/>
      <c r="G721" s="9"/>
      <c r="H721" s="9"/>
      <c r="I721" s="9"/>
      <c r="J721" s="9"/>
      <c r="K721" s="9"/>
      <c r="L721" s="9"/>
    </row>
    <row r="722" spans="4:12" ht="15.75" customHeight="1">
      <c r="D722" s="9"/>
      <c r="E722" s="9"/>
      <c r="F722" s="9"/>
      <c r="G722" s="9"/>
      <c r="H722" s="9"/>
      <c r="I722" s="9"/>
      <c r="J722" s="9"/>
      <c r="K722" s="9"/>
      <c r="L722" s="9"/>
    </row>
    <row r="723" spans="4:12" ht="15.75" customHeight="1">
      <c r="D723" s="9"/>
      <c r="E723" s="9"/>
      <c r="F723" s="9"/>
      <c r="G723" s="9"/>
      <c r="H723" s="9"/>
      <c r="I723" s="9"/>
      <c r="J723" s="9"/>
      <c r="K723" s="9"/>
      <c r="L723" s="9"/>
    </row>
    <row r="724" spans="4:12" ht="15.75" customHeight="1">
      <c r="D724" s="9"/>
      <c r="E724" s="9"/>
      <c r="F724" s="9"/>
      <c r="G724" s="9"/>
      <c r="H724" s="9"/>
      <c r="I724" s="9"/>
      <c r="J724" s="9"/>
      <c r="K724" s="9"/>
      <c r="L724" s="9"/>
    </row>
    <row r="725" spans="4:12" ht="15.75" customHeight="1">
      <c r="D725" s="9"/>
      <c r="E725" s="9"/>
      <c r="F725" s="9"/>
      <c r="G725" s="9"/>
      <c r="H725" s="9"/>
      <c r="I725" s="9"/>
      <c r="J725" s="9"/>
      <c r="K725" s="9"/>
      <c r="L725" s="9"/>
    </row>
    <row r="726" spans="4:12" ht="15.75" customHeight="1">
      <c r="D726" s="9"/>
      <c r="E726" s="9"/>
      <c r="F726" s="9"/>
      <c r="G726" s="9"/>
      <c r="H726" s="9"/>
      <c r="I726" s="9"/>
      <c r="J726" s="9"/>
      <c r="K726" s="9"/>
      <c r="L726" s="9"/>
    </row>
    <row r="727" spans="4:12" ht="15.75" customHeight="1">
      <c r="D727" s="9"/>
      <c r="E727" s="9"/>
      <c r="F727" s="9"/>
      <c r="G727" s="9"/>
      <c r="H727" s="9"/>
      <c r="I727" s="9"/>
      <c r="J727" s="9"/>
      <c r="K727" s="9"/>
      <c r="L727" s="9"/>
    </row>
    <row r="728" spans="4:12" ht="15.75" customHeight="1">
      <c r="D728" s="9"/>
      <c r="E728" s="9"/>
      <c r="F728" s="9"/>
      <c r="G728" s="9"/>
      <c r="H728" s="9"/>
      <c r="I728" s="9"/>
      <c r="J728" s="9"/>
      <c r="K728" s="9"/>
      <c r="L728" s="9"/>
    </row>
    <row r="729" spans="4:12" ht="15.75" customHeight="1">
      <c r="D729" s="9"/>
      <c r="E729" s="9"/>
      <c r="F729" s="9"/>
      <c r="G729" s="9"/>
      <c r="H729" s="9"/>
      <c r="I729" s="9"/>
      <c r="J729" s="9"/>
      <c r="K729" s="9"/>
      <c r="L729" s="9"/>
    </row>
    <row r="730" spans="4:12" ht="15.75" customHeight="1">
      <c r="D730" s="9"/>
      <c r="E730" s="9"/>
      <c r="F730" s="9"/>
      <c r="G730" s="9"/>
      <c r="H730" s="9"/>
      <c r="I730" s="9"/>
      <c r="J730" s="9"/>
      <c r="K730" s="9"/>
      <c r="L730" s="9"/>
    </row>
    <row r="731" spans="4:12" ht="15.75" customHeight="1">
      <c r="D731" s="9"/>
      <c r="E731" s="9"/>
      <c r="F731" s="9"/>
      <c r="G731" s="9"/>
      <c r="H731" s="9"/>
      <c r="I731" s="9"/>
      <c r="J731" s="9"/>
      <c r="K731" s="9"/>
      <c r="L731" s="9"/>
    </row>
    <row r="732" spans="4:12" ht="15.75" customHeight="1">
      <c r="D732" s="9"/>
      <c r="E732" s="9"/>
      <c r="F732" s="9"/>
      <c r="G732" s="9"/>
      <c r="H732" s="9"/>
      <c r="I732" s="9"/>
      <c r="J732" s="9"/>
      <c r="K732" s="9"/>
      <c r="L732" s="9"/>
    </row>
    <row r="733" spans="4:12" ht="15.75" customHeight="1">
      <c r="D733" s="9"/>
      <c r="E733" s="9"/>
      <c r="F733" s="9"/>
      <c r="G733" s="9"/>
      <c r="H733" s="9"/>
      <c r="I733" s="9"/>
      <c r="J733" s="9"/>
      <c r="K733" s="9"/>
      <c r="L733" s="9"/>
    </row>
    <row r="734" spans="4:12" ht="15.75" customHeight="1">
      <c r="D734" s="9"/>
      <c r="E734" s="9"/>
      <c r="F734" s="9"/>
      <c r="G734" s="9"/>
      <c r="H734" s="9"/>
      <c r="I734" s="9"/>
      <c r="J734" s="9"/>
      <c r="K734" s="9"/>
      <c r="L734" s="9"/>
    </row>
    <row r="735" spans="4:12" ht="15.75" customHeight="1">
      <c r="D735" s="9"/>
      <c r="E735" s="9"/>
      <c r="F735" s="9"/>
      <c r="G735" s="9"/>
      <c r="H735" s="9"/>
      <c r="I735" s="9"/>
      <c r="J735" s="9"/>
      <c r="K735" s="9"/>
      <c r="L735" s="9"/>
    </row>
    <row r="736" spans="4:12" ht="15.75" customHeight="1">
      <c r="D736" s="9"/>
      <c r="E736" s="9"/>
      <c r="F736" s="9"/>
      <c r="G736" s="9"/>
      <c r="H736" s="9"/>
      <c r="I736" s="9"/>
      <c r="J736" s="9"/>
      <c r="K736" s="9"/>
      <c r="L736" s="9"/>
    </row>
    <row r="737" spans="4:12" ht="15.75" customHeight="1">
      <c r="D737" s="9"/>
      <c r="E737" s="9"/>
      <c r="F737" s="9"/>
      <c r="G737" s="9"/>
      <c r="H737" s="9"/>
      <c r="I737" s="9"/>
      <c r="J737" s="9"/>
      <c r="K737" s="9"/>
      <c r="L737" s="9"/>
    </row>
    <row r="738" spans="4:12" ht="15.75" customHeight="1">
      <c r="D738" s="9"/>
      <c r="E738" s="9"/>
      <c r="F738" s="9"/>
      <c r="G738" s="9"/>
      <c r="H738" s="9"/>
      <c r="I738" s="9"/>
      <c r="J738" s="9"/>
      <c r="K738" s="9"/>
      <c r="L738" s="9"/>
    </row>
    <row r="739" spans="4:12" ht="15.75" customHeight="1">
      <c r="D739" s="9"/>
      <c r="E739" s="9"/>
      <c r="F739" s="9"/>
      <c r="G739" s="9"/>
      <c r="H739" s="9"/>
      <c r="I739" s="9"/>
      <c r="J739" s="9"/>
      <c r="K739" s="9"/>
      <c r="L739" s="9"/>
    </row>
    <row r="740" spans="4:12" ht="15.75" customHeight="1">
      <c r="D740" s="9"/>
      <c r="E740" s="9"/>
      <c r="F740" s="9"/>
      <c r="G740" s="9"/>
      <c r="H740" s="9"/>
      <c r="I740" s="9"/>
      <c r="J740" s="9"/>
      <c r="K740" s="9"/>
      <c r="L740" s="9"/>
    </row>
    <row r="741" spans="4:12" ht="15.75" customHeight="1">
      <c r="D741" s="9"/>
      <c r="E741" s="9"/>
      <c r="F741" s="9"/>
      <c r="G741" s="9"/>
      <c r="H741" s="9"/>
      <c r="I741" s="9"/>
      <c r="J741" s="9"/>
      <c r="K741" s="9"/>
      <c r="L741" s="9"/>
    </row>
    <row r="742" spans="4:12" ht="15.75" customHeight="1">
      <c r="D742" s="9"/>
      <c r="E742" s="9"/>
      <c r="F742" s="9"/>
      <c r="G742" s="9"/>
      <c r="H742" s="9"/>
      <c r="I742" s="9"/>
      <c r="J742" s="9"/>
      <c r="K742" s="9"/>
      <c r="L742" s="9"/>
    </row>
    <row r="743" spans="4:12" ht="15.75" customHeight="1">
      <c r="D743" s="9"/>
      <c r="E743" s="9"/>
      <c r="F743" s="9"/>
      <c r="G743" s="9"/>
      <c r="H743" s="9"/>
      <c r="I743" s="9"/>
      <c r="J743" s="9"/>
      <c r="K743" s="9"/>
      <c r="L743" s="9"/>
    </row>
    <row r="744" spans="4:12" ht="15.75" customHeight="1">
      <c r="D744" s="9"/>
      <c r="E744" s="9"/>
      <c r="F744" s="9"/>
      <c r="G744" s="9"/>
      <c r="H744" s="9"/>
      <c r="I744" s="9"/>
      <c r="J744" s="9"/>
      <c r="K744" s="9"/>
      <c r="L744" s="9"/>
    </row>
    <row r="745" spans="4:12" ht="15.75" customHeight="1">
      <c r="D745" s="9"/>
      <c r="E745" s="9"/>
      <c r="F745" s="9"/>
      <c r="G745" s="9"/>
      <c r="H745" s="9"/>
      <c r="I745" s="9"/>
      <c r="J745" s="9"/>
      <c r="K745" s="9"/>
      <c r="L745" s="9"/>
    </row>
    <row r="746" spans="4:12" ht="15.75" customHeight="1">
      <c r="D746" s="9"/>
      <c r="E746" s="9"/>
      <c r="F746" s="9"/>
      <c r="G746" s="9"/>
      <c r="H746" s="9"/>
      <c r="I746" s="9"/>
      <c r="J746" s="9"/>
      <c r="K746" s="9"/>
      <c r="L746" s="9"/>
    </row>
    <row r="747" spans="4:12" ht="15.75" customHeight="1">
      <c r="D747" s="9"/>
      <c r="E747" s="9"/>
      <c r="F747" s="9"/>
      <c r="G747" s="9"/>
      <c r="H747" s="9"/>
      <c r="I747" s="9"/>
      <c r="J747" s="9"/>
      <c r="K747" s="9"/>
      <c r="L747" s="9"/>
    </row>
    <row r="748" spans="4:12" ht="15.75" customHeight="1">
      <c r="D748" s="9"/>
      <c r="E748" s="9"/>
      <c r="F748" s="9"/>
      <c r="G748" s="9"/>
      <c r="H748" s="9"/>
      <c r="I748" s="9"/>
      <c r="J748" s="9"/>
      <c r="K748" s="9"/>
      <c r="L748" s="9"/>
    </row>
    <row r="749" spans="4:12" ht="15.75" customHeight="1">
      <c r="D749" s="9"/>
      <c r="E749" s="9"/>
      <c r="F749" s="9"/>
      <c r="G749" s="9"/>
      <c r="H749" s="9"/>
      <c r="I749" s="9"/>
      <c r="J749" s="9"/>
      <c r="K749" s="9"/>
      <c r="L749" s="9"/>
    </row>
    <row r="750" spans="4:12" ht="15.75" customHeight="1">
      <c r="D750" s="9"/>
      <c r="E750" s="9"/>
      <c r="F750" s="9"/>
      <c r="G750" s="9"/>
      <c r="H750" s="9"/>
      <c r="I750" s="9"/>
      <c r="J750" s="9"/>
      <c r="K750" s="9"/>
      <c r="L750" s="9"/>
    </row>
    <row r="751" spans="4:12" ht="15.75" customHeight="1">
      <c r="D751" s="9"/>
      <c r="E751" s="9"/>
      <c r="F751" s="9"/>
      <c r="G751" s="9"/>
      <c r="H751" s="9"/>
      <c r="I751" s="9"/>
      <c r="J751" s="9"/>
      <c r="K751" s="9"/>
      <c r="L751" s="9"/>
    </row>
    <row r="752" spans="4:12" ht="15.75" customHeight="1">
      <c r="D752" s="9"/>
      <c r="E752" s="9"/>
      <c r="F752" s="9"/>
      <c r="G752" s="9"/>
      <c r="H752" s="9"/>
      <c r="I752" s="9"/>
      <c r="J752" s="9"/>
      <c r="K752" s="9"/>
      <c r="L752" s="9"/>
    </row>
    <row r="753" spans="4:12" ht="15.75" customHeight="1">
      <c r="D753" s="9"/>
      <c r="E753" s="9"/>
      <c r="F753" s="9"/>
      <c r="G753" s="9"/>
      <c r="H753" s="9"/>
      <c r="I753" s="9"/>
      <c r="J753" s="9"/>
      <c r="K753" s="9"/>
      <c r="L753" s="9"/>
    </row>
    <row r="754" spans="4:12" ht="15.75" customHeight="1">
      <c r="D754" s="9"/>
      <c r="E754" s="9"/>
      <c r="F754" s="9"/>
      <c r="G754" s="9"/>
      <c r="H754" s="9"/>
      <c r="I754" s="9"/>
      <c r="J754" s="9"/>
      <c r="K754" s="9"/>
      <c r="L754" s="9"/>
    </row>
    <row r="755" spans="4:12" ht="15.75" customHeight="1">
      <c r="D755" s="9"/>
      <c r="E755" s="9"/>
      <c r="F755" s="9"/>
      <c r="G755" s="9"/>
      <c r="H755" s="9"/>
      <c r="I755" s="9"/>
      <c r="J755" s="9"/>
      <c r="K755" s="9"/>
      <c r="L755" s="9"/>
    </row>
    <row r="756" spans="4:12" ht="15.75" customHeight="1">
      <c r="D756" s="9"/>
      <c r="E756" s="9"/>
      <c r="F756" s="9"/>
      <c r="G756" s="9"/>
      <c r="H756" s="9"/>
      <c r="I756" s="9"/>
      <c r="J756" s="9"/>
      <c r="K756" s="9"/>
      <c r="L756" s="9"/>
    </row>
    <row r="757" spans="4:12" ht="15.75" customHeight="1">
      <c r="D757" s="9"/>
      <c r="E757" s="9"/>
      <c r="F757" s="9"/>
      <c r="G757" s="9"/>
      <c r="H757" s="9"/>
      <c r="I757" s="9"/>
      <c r="J757" s="9"/>
      <c r="K757" s="9"/>
      <c r="L757" s="9"/>
    </row>
    <row r="758" spans="4:12" ht="15.75" customHeight="1">
      <c r="D758" s="9"/>
      <c r="E758" s="9"/>
      <c r="F758" s="9"/>
      <c r="G758" s="9"/>
      <c r="H758" s="9"/>
      <c r="I758" s="9"/>
      <c r="J758" s="9"/>
      <c r="K758" s="9"/>
      <c r="L758" s="9"/>
    </row>
    <row r="759" spans="4:12" ht="15.75" customHeight="1">
      <c r="D759" s="9"/>
      <c r="E759" s="9"/>
      <c r="F759" s="9"/>
      <c r="G759" s="9"/>
      <c r="H759" s="9"/>
      <c r="I759" s="9"/>
      <c r="J759" s="9"/>
      <c r="K759" s="9"/>
      <c r="L759" s="9"/>
    </row>
    <row r="760" spans="4:12" ht="15.75" customHeight="1">
      <c r="D760" s="9"/>
      <c r="E760" s="9"/>
      <c r="F760" s="9"/>
      <c r="G760" s="9"/>
      <c r="H760" s="9"/>
      <c r="I760" s="9"/>
      <c r="J760" s="9"/>
      <c r="K760" s="9"/>
      <c r="L760" s="9"/>
    </row>
    <row r="761" spans="4:12" ht="15.75" customHeight="1">
      <c r="D761" s="9"/>
      <c r="E761" s="9"/>
      <c r="F761" s="9"/>
      <c r="G761" s="9"/>
      <c r="H761" s="9"/>
      <c r="I761" s="9"/>
      <c r="J761" s="9"/>
      <c r="K761" s="9"/>
      <c r="L761" s="9"/>
    </row>
    <row r="762" spans="4:12" ht="15.75" customHeight="1">
      <c r="D762" s="9"/>
      <c r="E762" s="9"/>
      <c r="F762" s="9"/>
      <c r="G762" s="9"/>
      <c r="H762" s="9"/>
      <c r="I762" s="9"/>
      <c r="J762" s="9"/>
      <c r="K762" s="9"/>
      <c r="L762" s="9"/>
    </row>
    <row r="763" spans="4:12" ht="15.75" customHeight="1">
      <c r="D763" s="9"/>
      <c r="E763" s="9"/>
      <c r="F763" s="9"/>
      <c r="G763" s="9"/>
      <c r="H763" s="9"/>
      <c r="I763" s="9"/>
      <c r="J763" s="9"/>
      <c r="K763" s="9"/>
      <c r="L763" s="9"/>
    </row>
    <row r="764" spans="4:12" ht="15.75" customHeight="1">
      <c r="D764" s="9"/>
      <c r="E764" s="9"/>
      <c r="F764" s="9"/>
      <c r="G764" s="9"/>
      <c r="H764" s="9"/>
      <c r="I764" s="9"/>
      <c r="J764" s="9"/>
      <c r="K764" s="9"/>
      <c r="L764" s="9"/>
    </row>
    <row r="765" spans="4:12" ht="15.75" customHeight="1">
      <c r="D765" s="9"/>
      <c r="E765" s="9"/>
      <c r="F765" s="9"/>
      <c r="G765" s="9"/>
      <c r="H765" s="9"/>
      <c r="I765" s="9"/>
      <c r="J765" s="9"/>
      <c r="K765" s="9"/>
      <c r="L765" s="9"/>
    </row>
    <row r="766" spans="4:12" ht="15.75" customHeight="1">
      <c r="D766" s="9"/>
      <c r="E766" s="9"/>
      <c r="F766" s="9"/>
      <c r="G766" s="9"/>
      <c r="H766" s="9"/>
      <c r="I766" s="9"/>
      <c r="J766" s="9"/>
      <c r="K766" s="9"/>
      <c r="L766" s="9"/>
    </row>
    <row r="767" spans="4:12" ht="15.75" customHeight="1">
      <c r="D767" s="9"/>
      <c r="E767" s="9"/>
      <c r="F767" s="9"/>
      <c r="G767" s="9"/>
      <c r="H767" s="9"/>
      <c r="I767" s="9"/>
      <c r="J767" s="9"/>
      <c r="K767" s="9"/>
      <c r="L767" s="9"/>
    </row>
    <row r="768" spans="4:12" ht="15.75" customHeight="1">
      <c r="D768" s="9"/>
      <c r="E768" s="9"/>
      <c r="F768" s="9"/>
      <c r="G768" s="9"/>
      <c r="H768" s="9"/>
      <c r="I768" s="9"/>
      <c r="J768" s="9"/>
      <c r="K768" s="9"/>
      <c r="L768" s="9"/>
    </row>
    <row r="769" spans="4:12" ht="15.75" customHeight="1">
      <c r="D769" s="9"/>
      <c r="E769" s="9"/>
      <c r="F769" s="9"/>
      <c r="G769" s="9"/>
      <c r="H769" s="9"/>
      <c r="I769" s="9"/>
      <c r="J769" s="9"/>
      <c r="K769" s="9"/>
      <c r="L769" s="9"/>
    </row>
    <row r="770" spans="4:12" ht="15.75" customHeight="1">
      <c r="D770" s="9"/>
      <c r="E770" s="9"/>
      <c r="F770" s="9"/>
      <c r="G770" s="9"/>
      <c r="H770" s="9"/>
      <c r="I770" s="9"/>
      <c r="J770" s="9"/>
      <c r="K770" s="9"/>
      <c r="L770" s="9"/>
    </row>
    <row r="771" spans="4:12" ht="15.75" customHeight="1">
      <c r="D771" s="9"/>
      <c r="E771" s="9"/>
      <c r="F771" s="9"/>
      <c r="G771" s="9"/>
      <c r="H771" s="9"/>
      <c r="I771" s="9"/>
      <c r="J771" s="9"/>
      <c r="K771" s="9"/>
      <c r="L771" s="9"/>
    </row>
    <row r="772" spans="4:12" ht="15.75" customHeight="1">
      <c r="D772" s="9"/>
      <c r="E772" s="9"/>
      <c r="F772" s="9"/>
      <c r="G772" s="9"/>
      <c r="H772" s="9"/>
      <c r="I772" s="9"/>
      <c r="J772" s="9"/>
      <c r="K772" s="9"/>
      <c r="L772" s="9"/>
    </row>
    <row r="773" spans="4:12" ht="15.75" customHeight="1">
      <c r="D773" s="9"/>
      <c r="E773" s="9"/>
      <c r="F773" s="9"/>
      <c r="G773" s="9"/>
      <c r="H773" s="9"/>
      <c r="I773" s="9"/>
      <c r="J773" s="9"/>
      <c r="K773" s="9"/>
      <c r="L773" s="9"/>
    </row>
    <row r="774" spans="4:12" ht="15.75" customHeight="1">
      <c r="D774" s="9"/>
      <c r="E774" s="9"/>
      <c r="F774" s="9"/>
      <c r="G774" s="9"/>
      <c r="H774" s="9"/>
      <c r="I774" s="9"/>
      <c r="J774" s="9"/>
      <c r="K774" s="9"/>
      <c r="L774" s="9"/>
    </row>
    <row r="775" spans="4:12" ht="15.75" customHeight="1">
      <c r="D775" s="9"/>
      <c r="E775" s="9"/>
      <c r="F775" s="9"/>
      <c r="G775" s="9"/>
      <c r="H775" s="9"/>
      <c r="I775" s="9"/>
      <c r="J775" s="9"/>
      <c r="K775" s="9"/>
      <c r="L775" s="9"/>
    </row>
    <row r="776" spans="4:12" ht="15.75" customHeight="1">
      <c r="D776" s="9"/>
      <c r="E776" s="9"/>
      <c r="F776" s="9"/>
      <c r="G776" s="9"/>
      <c r="H776" s="9"/>
      <c r="I776" s="9"/>
      <c r="J776" s="9"/>
      <c r="K776" s="9"/>
      <c r="L776" s="9"/>
    </row>
    <row r="777" spans="4:12" ht="15.75" customHeight="1">
      <c r="D777" s="9"/>
      <c r="E777" s="9"/>
      <c r="F777" s="9"/>
      <c r="G777" s="9"/>
      <c r="H777" s="9"/>
      <c r="I777" s="9"/>
      <c r="J777" s="9"/>
      <c r="K777" s="9"/>
      <c r="L777" s="9"/>
    </row>
    <row r="778" spans="4:12" ht="15.75" customHeight="1">
      <c r="D778" s="9"/>
      <c r="E778" s="9"/>
      <c r="F778" s="9"/>
      <c r="G778" s="9"/>
      <c r="H778" s="9"/>
      <c r="I778" s="9"/>
      <c r="J778" s="9"/>
      <c r="K778" s="9"/>
      <c r="L778" s="9"/>
    </row>
    <row r="779" spans="4:12" ht="15.75" customHeight="1">
      <c r="D779" s="9"/>
      <c r="E779" s="9"/>
      <c r="F779" s="9"/>
      <c r="G779" s="9"/>
      <c r="H779" s="9"/>
      <c r="I779" s="9"/>
      <c r="J779" s="9"/>
      <c r="K779" s="9"/>
      <c r="L779" s="9"/>
    </row>
    <row r="780" spans="4:12" ht="15.75" customHeight="1">
      <c r="D780" s="9"/>
      <c r="E780" s="9"/>
      <c r="F780" s="9"/>
      <c r="G780" s="9"/>
      <c r="H780" s="9"/>
      <c r="I780" s="9"/>
      <c r="J780" s="9"/>
      <c r="K780" s="9"/>
      <c r="L780" s="9"/>
    </row>
    <row r="781" spans="4:12" ht="15.75" customHeight="1">
      <c r="D781" s="9"/>
      <c r="E781" s="9"/>
      <c r="F781" s="9"/>
      <c r="G781" s="9"/>
      <c r="H781" s="9"/>
      <c r="I781" s="9"/>
      <c r="J781" s="9"/>
      <c r="K781" s="9"/>
      <c r="L781" s="9"/>
    </row>
    <row r="782" spans="4:12" ht="15.75" customHeight="1">
      <c r="D782" s="9"/>
      <c r="E782" s="9"/>
      <c r="F782" s="9"/>
      <c r="G782" s="9"/>
      <c r="H782" s="9"/>
      <c r="I782" s="9"/>
      <c r="J782" s="9"/>
      <c r="K782" s="9"/>
      <c r="L782" s="9"/>
    </row>
    <row r="783" spans="4:12" ht="15.75" customHeight="1">
      <c r="D783" s="9"/>
      <c r="E783" s="9"/>
      <c r="F783" s="9"/>
      <c r="G783" s="9"/>
      <c r="H783" s="9"/>
      <c r="I783" s="9"/>
      <c r="J783" s="9"/>
      <c r="K783" s="9"/>
      <c r="L783" s="9"/>
    </row>
    <row r="784" spans="4:12" ht="15.75" customHeight="1">
      <c r="D784" s="9"/>
      <c r="E784" s="9"/>
      <c r="F784" s="9"/>
      <c r="G784" s="9"/>
      <c r="H784" s="9"/>
      <c r="I784" s="9"/>
      <c r="J784" s="9"/>
      <c r="K784" s="9"/>
      <c r="L784" s="9"/>
    </row>
    <row r="785" spans="4:12" ht="15.75" customHeight="1">
      <c r="D785" s="9"/>
      <c r="E785" s="9"/>
      <c r="F785" s="9"/>
      <c r="G785" s="9"/>
      <c r="H785" s="9"/>
      <c r="I785" s="9"/>
      <c r="J785" s="9"/>
      <c r="K785" s="9"/>
      <c r="L785" s="9"/>
    </row>
    <row r="786" spans="4:12" ht="15.75" customHeight="1">
      <c r="D786" s="9"/>
      <c r="E786" s="9"/>
      <c r="F786" s="9"/>
      <c r="G786" s="9"/>
      <c r="H786" s="9"/>
      <c r="I786" s="9"/>
      <c r="J786" s="9"/>
      <c r="K786" s="9"/>
      <c r="L786" s="9"/>
    </row>
    <row r="787" spans="4:12" ht="15.75" customHeight="1">
      <c r="D787" s="9"/>
      <c r="E787" s="9"/>
      <c r="F787" s="9"/>
      <c r="G787" s="9"/>
      <c r="H787" s="9"/>
      <c r="I787" s="9"/>
      <c r="J787" s="9"/>
      <c r="K787" s="9"/>
      <c r="L787" s="9"/>
    </row>
    <row r="788" spans="4:12" ht="15.75" customHeight="1">
      <c r="D788" s="9"/>
      <c r="E788" s="9"/>
      <c r="F788" s="9"/>
      <c r="G788" s="9"/>
      <c r="H788" s="9"/>
      <c r="I788" s="9"/>
      <c r="J788" s="9"/>
      <c r="K788" s="9"/>
      <c r="L788" s="9"/>
    </row>
    <row r="789" spans="4:12" ht="15.75" customHeight="1">
      <c r="D789" s="9"/>
      <c r="E789" s="9"/>
      <c r="F789" s="9"/>
      <c r="G789" s="9"/>
      <c r="H789" s="9"/>
      <c r="I789" s="9"/>
      <c r="J789" s="9"/>
      <c r="K789" s="9"/>
      <c r="L789" s="9"/>
    </row>
    <row r="790" spans="4:12" ht="15.75" customHeight="1">
      <c r="D790" s="9"/>
      <c r="E790" s="9"/>
      <c r="F790" s="9"/>
      <c r="G790" s="9"/>
      <c r="H790" s="9"/>
      <c r="I790" s="9"/>
      <c r="J790" s="9"/>
      <c r="K790" s="9"/>
      <c r="L790" s="9"/>
    </row>
    <row r="791" spans="4:12" ht="15.75" customHeight="1">
      <c r="D791" s="9"/>
      <c r="E791" s="9"/>
      <c r="F791" s="9"/>
      <c r="G791" s="9"/>
      <c r="H791" s="9"/>
      <c r="I791" s="9"/>
      <c r="J791" s="9"/>
      <c r="K791" s="9"/>
      <c r="L791" s="9"/>
    </row>
    <row r="792" spans="4:12" ht="15.75" customHeight="1">
      <c r="D792" s="9"/>
      <c r="E792" s="9"/>
      <c r="F792" s="9"/>
      <c r="G792" s="9"/>
      <c r="H792" s="9"/>
      <c r="I792" s="9"/>
      <c r="J792" s="9"/>
      <c r="K792" s="9"/>
      <c r="L792" s="9"/>
    </row>
    <row r="793" spans="4:12" ht="15.75" customHeight="1">
      <c r="D793" s="9"/>
      <c r="E793" s="9"/>
      <c r="F793" s="9"/>
      <c r="G793" s="9"/>
      <c r="H793" s="9"/>
      <c r="I793" s="9"/>
      <c r="J793" s="9"/>
      <c r="K793" s="9"/>
      <c r="L793" s="9"/>
    </row>
    <row r="794" spans="4:12" ht="15.75" customHeight="1">
      <c r="D794" s="9"/>
      <c r="E794" s="9"/>
      <c r="F794" s="9"/>
      <c r="G794" s="9"/>
      <c r="H794" s="9"/>
      <c r="I794" s="9"/>
      <c r="J794" s="9"/>
      <c r="K794" s="9"/>
      <c r="L794" s="9"/>
    </row>
    <row r="795" spans="4:12" ht="15.75" customHeight="1">
      <c r="D795" s="9"/>
      <c r="E795" s="9"/>
      <c r="F795" s="9"/>
      <c r="G795" s="9"/>
      <c r="H795" s="9"/>
      <c r="I795" s="9"/>
      <c r="J795" s="9"/>
      <c r="K795" s="9"/>
      <c r="L795" s="9"/>
    </row>
    <row r="796" spans="4:12" ht="15.75" customHeight="1">
      <c r="D796" s="9"/>
      <c r="E796" s="9"/>
      <c r="F796" s="9"/>
      <c r="G796" s="9"/>
      <c r="H796" s="9"/>
      <c r="I796" s="9"/>
      <c r="J796" s="9"/>
      <c r="K796" s="9"/>
      <c r="L796" s="9"/>
    </row>
    <row r="797" spans="4:12" ht="15.75" customHeight="1">
      <c r="D797" s="9"/>
      <c r="E797" s="9"/>
      <c r="F797" s="9"/>
      <c r="G797" s="9"/>
      <c r="H797" s="9"/>
      <c r="I797" s="9"/>
      <c r="J797" s="9"/>
      <c r="K797" s="9"/>
      <c r="L797" s="9"/>
    </row>
    <row r="798" spans="4:12" ht="15.75" customHeight="1">
      <c r="D798" s="9"/>
      <c r="E798" s="9"/>
      <c r="F798" s="9"/>
      <c r="G798" s="9"/>
      <c r="H798" s="9"/>
      <c r="I798" s="9"/>
      <c r="J798" s="9"/>
      <c r="K798" s="9"/>
      <c r="L798" s="9"/>
    </row>
    <row r="799" spans="4:12" ht="15.75" customHeight="1">
      <c r="D799" s="9"/>
      <c r="E799" s="9"/>
      <c r="F799" s="9"/>
      <c r="G799" s="9"/>
      <c r="H799" s="9"/>
      <c r="I799" s="9"/>
      <c r="J799" s="9"/>
      <c r="K799" s="9"/>
      <c r="L799" s="9"/>
    </row>
    <row r="800" spans="4:12" ht="15.75" customHeight="1">
      <c r="D800" s="9"/>
      <c r="E800" s="9"/>
      <c r="F800" s="9"/>
      <c r="G800" s="9"/>
      <c r="H800" s="9"/>
      <c r="I800" s="9"/>
      <c r="J800" s="9"/>
      <c r="K800" s="9"/>
      <c r="L800" s="9"/>
    </row>
    <row r="801" spans="4:12" ht="15.75" customHeight="1">
      <c r="D801" s="9"/>
      <c r="E801" s="9"/>
      <c r="F801" s="9"/>
      <c r="G801" s="9"/>
      <c r="H801" s="9"/>
      <c r="I801" s="9"/>
      <c r="J801" s="9"/>
      <c r="K801" s="9"/>
      <c r="L801" s="9"/>
    </row>
    <row r="802" spans="4:12" ht="15.75" customHeight="1">
      <c r="D802" s="9"/>
      <c r="E802" s="9"/>
      <c r="F802" s="9"/>
      <c r="G802" s="9"/>
      <c r="H802" s="9"/>
      <c r="I802" s="9"/>
      <c r="J802" s="9"/>
      <c r="K802" s="9"/>
      <c r="L802" s="9"/>
    </row>
    <row r="803" spans="4:12" ht="15.75" customHeight="1">
      <c r="D803" s="9"/>
      <c r="E803" s="9"/>
      <c r="F803" s="9"/>
      <c r="G803" s="9"/>
      <c r="H803" s="9"/>
      <c r="I803" s="9"/>
      <c r="J803" s="9"/>
      <c r="K803" s="9"/>
      <c r="L803" s="9"/>
    </row>
    <row r="804" spans="4:12" ht="15.75" customHeight="1">
      <c r="D804" s="9"/>
      <c r="E804" s="9"/>
      <c r="F804" s="9"/>
      <c r="G804" s="9"/>
      <c r="H804" s="9"/>
      <c r="I804" s="9"/>
      <c r="J804" s="9"/>
      <c r="K804" s="9"/>
      <c r="L804" s="9"/>
    </row>
    <row r="805" spans="4:12" ht="15.75" customHeight="1">
      <c r="D805" s="9"/>
      <c r="E805" s="9"/>
      <c r="F805" s="9"/>
      <c r="G805" s="9"/>
      <c r="H805" s="9"/>
      <c r="I805" s="9"/>
      <c r="J805" s="9"/>
      <c r="K805" s="9"/>
      <c r="L805" s="9"/>
    </row>
    <row r="806" spans="4:12" ht="15.75" customHeight="1">
      <c r="D806" s="9"/>
      <c r="E806" s="9"/>
      <c r="F806" s="9"/>
      <c r="G806" s="9"/>
      <c r="H806" s="9"/>
      <c r="I806" s="9"/>
      <c r="J806" s="9"/>
      <c r="K806" s="9"/>
      <c r="L806" s="9"/>
    </row>
    <row r="807" spans="4:12" ht="15.75" customHeight="1">
      <c r="D807" s="9"/>
      <c r="E807" s="9"/>
      <c r="F807" s="9"/>
      <c r="G807" s="9"/>
      <c r="H807" s="9"/>
      <c r="I807" s="9"/>
      <c r="J807" s="9"/>
      <c r="K807" s="9"/>
      <c r="L807" s="9"/>
    </row>
    <row r="808" spans="4:12" ht="15.75" customHeight="1">
      <c r="D808" s="9"/>
      <c r="E808" s="9"/>
      <c r="F808" s="9"/>
      <c r="G808" s="9"/>
      <c r="H808" s="9"/>
      <c r="I808" s="9"/>
      <c r="J808" s="9"/>
      <c r="K808" s="9"/>
      <c r="L808" s="9"/>
    </row>
    <row r="809" spans="4:12" ht="15.75" customHeight="1">
      <c r="D809" s="9"/>
      <c r="E809" s="9"/>
      <c r="F809" s="9"/>
      <c r="G809" s="9"/>
      <c r="H809" s="9"/>
      <c r="I809" s="9"/>
      <c r="J809" s="9"/>
      <c r="K809" s="9"/>
      <c r="L809" s="9"/>
    </row>
    <row r="810" spans="4:12" ht="15.75" customHeight="1">
      <c r="D810" s="9"/>
      <c r="E810" s="9"/>
      <c r="F810" s="9"/>
      <c r="G810" s="9"/>
      <c r="H810" s="9"/>
      <c r="I810" s="9"/>
      <c r="J810" s="9"/>
      <c r="K810" s="9"/>
      <c r="L810" s="9"/>
    </row>
    <row r="811" spans="4:12" ht="15.75" customHeight="1">
      <c r="D811" s="9"/>
      <c r="E811" s="9"/>
      <c r="F811" s="9"/>
      <c r="G811" s="9"/>
      <c r="H811" s="9"/>
      <c r="I811" s="9"/>
      <c r="J811" s="9"/>
      <c r="K811" s="9"/>
      <c r="L811" s="9"/>
    </row>
    <row r="812" spans="4:12" ht="15.75" customHeight="1">
      <c r="D812" s="9"/>
      <c r="E812" s="9"/>
      <c r="F812" s="9"/>
      <c r="G812" s="9"/>
      <c r="H812" s="9"/>
      <c r="I812" s="9"/>
      <c r="J812" s="9"/>
      <c r="K812" s="9"/>
      <c r="L812" s="9"/>
    </row>
    <row r="813" spans="4:12" ht="15.75" customHeight="1">
      <c r="D813" s="9"/>
      <c r="E813" s="9"/>
      <c r="F813" s="9"/>
      <c r="G813" s="9"/>
      <c r="H813" s="9"/>
      <c r="I813" s="9"/>
      <c r="J813" s="9"/>
      <c r="K813" s="9"/>
      <c r="L813" s="9"/>
    </row>
    <row r="814" spans="4:12" ht="15.75" customHeight="1">
      <c r="D814" s="9"/>
      <c r="E814" s="9"/>
      <c r="F814" s="9"/>
      <c r="G814" s="9"/>
      <c r="H814" s="9"/>
      <c r="I814" s="9"/>
      <c r="J814" s="9"/>
      <c r="K814" s="9"/>
      <c r="L814" s="9"/>
    </row>
    <row r="815" spans="4:12" ht="15.75" customHeight="1">
      <c r="D815" s="9"/>
      <c r="E815" s="9"/>
      <c r="F815" s="9"/>
      <c r="G815" s="9"/>
      <c r="H815" s="9"/>
      <c r="I815" s="9"/>
      <c r="J815" s="9"/>
      <c r="K815" s="9"/>
      <c r="L815" s="9"/>
    </row>
    <row r="816" spans="4:12" ht="15.75" customHeight="1">
      <c r="D816" s="9"/>
      <c r="E816" s="9"/>
      <c r="F816" s="9"/>
      <c r="G816" s="9"/>
      <c r="H816" s="9"/>
      <c r="I816" s="9"/>
      <c r="J816" s="9"/>
      <c r="K816" s="9"/>
      <c r="L816" s="9"/>
    </row>
    <row r="817" spans="4:12" ht="15.75" customHeight="1">
      <c r="D817" s="9"/>
      <c r="E817" s="9"/>
      <c r="F817" s="9"/>
      <c r="G817" s="9"/>
      <c r="H817" s="9"/>
      <c r="I817" s="9"/>
      <c r="J817" s="9"/>
      <c r="K817" s="9"/>
      <c r="L817" s="9"/>
    </row>
    <row r="818" spans="4:12" ht="15.75" customHeight="1">
      <c r="D818" s="9"/>
      <c r="E818" s="9"/>
      <c r="F818" s="9"/>
      <c r="G818" s="9"/>
      <c r="H818" s="9"/>
      <c r="I818" s="9"/>
      <c r="J818" s="9"/>
      <c r="K818" s="9"/>
      <c r="L818" s="9"/>
    </row>
    <row r="819" spans="4:12" ht="15.75" customHeight="1">
      <c r="D819" s="9"/>
      <c r="E819" s="9"/>
      <c r="F819" s="9"/>
      <c r="G819" s="9"/>
      <c r="H819" s="9"/>
      <c r="I819" s="9"/>
      <c r="J819" s="9"/>
      <c r="K819" s="9"/>
      <c r="L819" s="9"/>
    </row>
    <row r="820" spans="4:12" ht="15.75" customHeight="1">
      <c r="D820" s="9"/>
      <c r="E820" s="9"/>
      <c r="F820" s="9"/>
      <c r="G820" s="9"/>
      <c r="H820" s="9"/>
      <c r="I820" s="9"/>
      <c r="J820" s="9"/>
      <c r="K820" s="9"/>
      <c r="L820" s="9"/>
    </row>
    <row r="821" spans="4:12" ht="15.75" customHeight="1">
      <c r="D821" s="9"/>
      <c r="E821" s="9"/>
      <c r="F821" s="9"/>
      <c r="G821" s="9"/>
      <c r="H821" s="9"/>
      <c r="I821" s="9"/>
      <c r="J821" s="9"/>
      <c r="K821" s="9"/>
      <c r="L821" s="9"/>
    </row>
    <row r="822" spans="4:12" ht="15.75" customHeight="1">
      <c r="D822" s="9"/>
      <c r="E822" s="9"/>
      <c r="F822" s="9"/>
      <c r="G822" s="9"/>
      <c r="H822" s="9"/>
      <c r="I822" s="9"/>
      <c r="J822" s="9"/>
      <c r="K822" s="9"/>
      <c r="L822" s="9"/>
    </row>
    <row r="823" spans="4:12" ht="15.75" customHeight="1">
      <c r="D823" s="9"/>
      <c r="E823" s="9"/>
      <c r="F823" s="9"/>
      <c r="G823" s="9"/>
      <c r="H823" s="9"/>
      <c r="I823" s="9"/>
      <c r="J823" s="9"/>
      <c r="K823" s="9"/>
      <c r="L823" s="9"/>
    </row>
    <row r="824" spans="4:12" ht="15.75" customHeight="1">
      <c r="D824" s="9"/>
      <c r="E824" s="9"/>
      <c r="F824" s="9"/>
      <c r="G824" s="9"/>
      <c r="H824" s="9"/>
      <c r="I824" s="9"/>
      <c r="J824" s="9"/>
      <c r="K824" s="9"/>
      <c r="L824" s="9"/>
    </row>
    <row r="825" spans="4:12" ht="15.75" customHeight="1">
      <c r="D825" s="9"/>
      <c r="E825" s="9"/>
      <c r="F825" s="9"/>
      <c r="G825" s="9"/>
      <c r="H825" s="9"/>
      <c r="I825" s="9"/>
      <c r="J825" s="9"/>
      <c r="K825" s="9"/>
      <c r="L825" s="9"/>
    </row>
    <row r="826" spans="4:12" ht="15.75" customHeight="1">
      <c r="D826" s="9"/>
      <c r="E826" s="9"/>
      <c r="F826" s="9"/>
      <c r="G826" s="9"/>
      <c r="H826" s="9"/>
      <c r="I826" s="9"/>
      <c r="J826" s="9"/>
      <c r="K826" s="9"/>
      <c r="L826" s="9"/>
    </row>
    <row r="827" spans="4:12" ht="15.75" customHeight="1">
      <c r="D827" s="9"/>
      <c r="E827" s="9"/>
      <c r="F827" s="9"/>
      <c r="G827" s="9"/>
      <c r="H827" s="9"/>
      <c r="I827" s="9"/>
      <c r="J827" s="9"/>
      <c r="K827" s="9"/>
      <c r="L827" s="9"/>
    </row>
    <row r="828" spans="4:12" ht="15.75" customHeight="1">
      <c r="D828" s="9"/>
      <c r="E828" s="9"/>
      <c r="F828" s="9"/>
      <c r="G828" s="9"/>
      <c r="H828" s="9"/>
      <c r="I828" s="9"/>
      <c r="J828" s="9"/>
      <c r="K828" s="9"/>
      <c r="L828" s="9"/>
    </row>
    <row r="829" spans="4:12" ht="15.75" customHeight="1">
      <c r="D829" s="9"/>
      <c r="E829" s="9"/>
      <c r="F829" s="9"/>
      <c r="G829" s="9"/>
      <c r="H829" s="9"/>
      <c r="I829" s="9"/>
      <c r="J829" s="9"/>
      <c r="K829" s="9"/>
      <c r="L829" s="9"/>
    </row>
    <row r="830" spans="4:12" ht="15.75" customHeight="1">
      <c r="D830" s="9"/>
      <c r="E830" s="9"/>
      <c r="F830" s="9"/>
      <c r="G830" s="9"/>
      <c r="H830" s="9"/>
      <c r="I830" s="9"/>
      <c r="J830" s="9"/>
      <c r="K830" s="9"/>
      <c r="L830" s="9"/>
    </row>
    <row r="831" spans="4:12" ht="15.75" customHeight="1">
      <c r="D831" s="9"/>
      <c r="E831" s="9"/>
      <c r="F831" s="9"/>
      <c r="G831" s="9"/>
      <c r="H831" s="9"/>
      <c r="I831" s="9"/>
      <c r="J831" s="9"/>
      <c r="K831" s="9"/>
      <c r="L831" s="9"/>
    </row>
    <row r="832" spans="4:12" ht="15.75" customHeight="1">
      <c r="D832" s="9"/>
      <c r="E832" s="9"/>
      <c r="F832" s="9"/>
      <c r="G832" s="9"/>
      <c r="H832" s="9"/>
      <c r="I832" s="9"/>
      <c r="J832" s="9"/>
      <c r="K832" s="9"/>
      <c r="L832" s="9"/>
    </row>
    <row r="833" spans="4:12" ht="15.75" customHeight="1">
      <c r="D833" s="9"/>
      <c r="E833" s="9"/>
      <c r="F833" s="9"/>
      <c r="G833" s="9"/>
      <c r="H833" s="9"/>
      <c r="I833" s="9"/>
      <c r="J833" s="9"/>
      <c r="K833" s="9"/>
      <c r="L833" s="9"/>
    </row>
    <row r="834" spans="4:12" ht="15.75" customHeight="1">
      <c r="D834" s="9"/>
      <c r="E834" s="9"/>
      <c r="F834" s="9"/>
      <c r="G834" s="9"/>
      <c r="H834" s="9"/>
      <c r="I834" s="9"/>
      <c r="J834" s="9"/>
      <c r="K834" s="9"/>
      <c r="L834" s="9"/>
    </row>
    <row r="835" spans="4:12" ht="15.75" customHeight="1">
      <c r="D835" s="9"/>
      <c r="E835" s="9"/>
      <c r="F835" s="9"/>
      <c r="G835" s="9"/>
      <c r="H835" s="9"/>
      <c r="I835" s="9"/>
      <c r="J835" s="9"/>
      <c r="K835" s="9"/>
      <c r="L835" s="9"/>
    </row>
    <row r="836" spans="4:12" ht="15.75" customHeight="1">
      <c r="D836" s="9"/>
      <c r="E836" s="9"/>
      <c r="F836" s="9"/>
      <c r="G836" s="9"/>
      <c r="H836" s="9"/>
      <c r="I836" s="9"/>
      <c r="J836" s="9"/>
      <c r="K836" s="9"/>
      <c r="L836" s="9"/>
    </row>
    <row r="837" spans="4:12" ht="15.75" customHeight="1">
      <c r="D837" s="9"/>
      <c r="E837" s="9"/>
      <c r="F837" s="9"/>
      <c r="G837" s="9"/>
      <c r="H837" s="9"/>
      <c r="I837" s="9"/>
      <c r="J837" s="9"/>
      <c r="K837" s="9"/>
      <c r="L837" s="9"/>
    </row>
    <row r="838" spans="4:12" ht="15.75" customHeight="1">
      <c r="D838" s="9"/>
      <c r="E838" s="9"/>
      <c r="F838" s="9"/>
      <c r="G838" s="9"/>
      <c r="H838" s="9"/>
      <c r="I838" s="9"/>
      <c r="J838" s="9"/>
      <c r="K838" s="9"/>
      <c r="L838" s="9"/>
    </row>
    <row r="839" spans="4:12" ht="15.75" customHeight="1">
      <c r="D839" s="9"/>
      <c r="E839" s="9"/>
      <c r="F839" s="9"/>
      <c r="G839" s="9"/>
      <c r="H839" s="9"/>
      <c r="I839" s="9"/>
      <c r="J839" s="9"/>
      <c r="K839" s="9"/>
      <c r="L839" s="9"/>
    </row>
    <row r="840" spans="4:12" ht="15.75" customHeight="1">
      <c r="D840" s="9"/>
      <c r="E840" s="9"/>
      <c r="F840" s="9"/>
      <c r="G840" s="9"/>
      <c r="H840" s="9"/>
      <c r="I840" s="9"/>
      <c r="J840" s="9"/>
      <c r="K840" s="9"/>
      <c r="L840" s="9"/>
    </row>
    <row r="841" spans="4:12" ht="15.75" customHeight="1">
      <c r="D841" s="9"/>
      <c r="E841" s="9"/>
      <c r="F841" s="9"/>
      <c r="G841" s="9"/>
      <c r="H841" s="9"/>
      <c r="I841" s="9"/>
      <c r="J841" s="9"/>
      <c r="K841" s="9"/>
      <c r="L841" s="9"/>
    </row>
    <row r="842" spans="4:12" ht="15.75" customHeight="1">
      <c r="D842" s="9"/>
      <c r="E842" s="9"/>
      <c r="F842" s="9"/>
      <c r="G842" s="9"/>
      <c r="H842" s="9"/>
      <c r="I842" s="9"/>
      <c r="J842" s="9"/>
      <c r="K842" s="9"/>
      <c r="L842" s="9"/>
    </row>
    <row r="843" spans="4:12" ht="15.75" customHeight="1">
      <c r="D843" s="9"/>
      <c r="E843" s="9"/>
      <c r="F843" s="9"/>
      <c r="G843" s="9"/>
      <c r="H843" s="9"/>
      <c r="I843" s="9"/>
      <c r="J843" s="9"/>
      <c r="K843" s="9"/>
      <c r="L843" s="9"/>
    </row>
    <row r="844" spans="4:12" ht="15.75" customHeight="1">
      <c r="D844" s="9"/>
      <c r="E844" s="9"/>
      <c r="F844" s="9"/>
      <c r="G844" s="9"/>
      <c r="H844" s="9"/>
      <c r="I844" s="9"/>
      <c r="J844" s="9"/>
      <c r="K844" s="9"/>
      <c r="L844" s="9"/>
    </row>
    <row r="845" spans="4:12" ht="15.75" customHeight="1">
      <c r="D845" s="9"/>
      <c r="E845" s="9"/>
      <c r="F845" s="9"/>
      <c r="G845" s="9"/>
      <c r="H845" s="9"/>
      <c r="I845" s="9"/>
      <c r="J845" s="9"/>
      <c r="K845" s="9"/>
      <c r="L845" s="9"/>
    </row>
    <row r="846" spans="4:12" ht="15.75" customHeight="1">
      <c r="D846" s="9"/>
      <c r="E846" s="9"/>
      <c r="F846" s="9"/>
      <c r="G846" s="9"/>
      <c r="H846" s="9"/>
      <c r="I846" s="9"/>
      <c r="J846" s="9"/>
      <c r="K846" s="9"/>
      <c r="L846" s="9"/>
    </row>
    <row r="847" spans="4:12" ht="15.75" customHeight="1">
      <c r="D847" s="9"/>
      <c r="E847" s="9"/>
      <c r="F847" s="9"/>
      <c r="G847" s="9"/>
      <c r="H847" s="9"/>
      <c r="I847" s="9"/>
      <c r="J847" s="9"/>
      <c r="K847" s="9"/>
      <c r="L847" s="9"/>
    </row>
    <row r="848" spans="4:12" ht="15.75" customHeight="1">
      <c r="D848" s="9"/>
      <c r="E848" s="9"/>
      <c r="F848" s="9"/>
      <c r="G848" s="9"/>
      <c r="H848" s="9"/>
      <c r="I848" s="9"/>
      <c r="J848" s="9"/>
      <c r="K848" s="9"/>
      <c r="L848" s="9"/>
    </row>
    <row r="849" spans="4:12" ht="15.75" customHeight="1">
      <c r="D849" s="9"/>
      <c r="E849" s="9"/>
      <c r="F849" s="9"/>
      <c r="G849" s="9"/>
      <c r="H849" s="9"/>
      <c r="I849" s="9"/>
      <c r="J849" s="9"/>
      <c r="K849" s="9"/>
      <c r="L849" s="9"/>
    </row>
    <row r="850" spans="4:12" ht="15.75" customHeight="1">
      <c r="D850" s="9"/>
      <c r="E850" s="9"/>
      <c r="F850" s="9"/>
      <c r="G850" s="9"/>
      <c r="H850" s="9"/>
      <c r="I850" s="9"/>
      <c r="J850" s="9"/>
      <c r="K850" s="9"/>
      <c r="L850" s="9"/>
    </row>
    <row r="851" spans="4:12" ht="15.75" customHeight="1">
      <c r="D851" s="9"/>
      <c r="E851" s="9"/>
      <c r="F851" s="9"/>
      <c r="G851" s="9"/>
      <c r="H851" s="9"/>
      <c r="I851" s="9"/>
      <c r="J851" s="9"/>
      <c r="K851" s="9"/>
      <c r="L851" s="9"/>
    </row>
    <row r="852" spans="4:12" ht="15.75" customHeight="1">
      <c r="D852" s="9"/>
      <c r="E852" s="9"/>
      <c r="F852" s="9"/>
      <c r="G852" s="9"/>
      <c r="H852" s="9"/>
      <c r="I852" s="9"/>
      <c r="J852" s="9"/>
      <c r="K852" s="9"/>
      <c r="L852" s="9"/>
    </row>
    <row r="853" spans="4:12" ht="15.75" customHeight="1">
      <c r="D853" s="9"/>
      <c r="E853" s="9"/>
      <c r="F853" s="9"/>
      <c r="G853" s="9"/>
      <c r="H853" s="9"/>
      <c r="I853" s="9"/>
      <c r="J853" s="9"/>
      <c r="K853" s="9"/>
      <c r="L853" s="9"/>
    </row>
    <row r="854" spans="4:12" ht="15.75" customHeight="1">
      <c r="D854" s="9"/>
      <c r="E854" s="9"/>
      <c r="F854" s="9"/>
      <c r="G854" s="9"/>
      <c r="H854" s="9"/>
      <c r="I854" s="9"/>
      <c r="J854" s="9"/>
      <c r="K854" s="9"/>
      <c r="L854" s="9"/>
    </row>
    <row r="855" spans="4:12" ht="15.75" customHeight="1">
      <c r="D855" s="9"/>
      <c r="E855" s="9"/>
      <c r="F855" s="9"/>
      <c r="G855" s="9"/>
      <c r="H855" s="9"/>
      <c r="I855" s="9"/>
      <c r="J855" s="9"/>
      <c r="K855" s="9"/>
      <c r="L855" s="9"/>
    </row>
    <row r="856" spans="4:12" ht="15.75" customHeight="1">
      <c r="D856" s="9"/>
      <c r="E856" s="9"/>
      <c r="F856" s="9"/>
      <c r="G856" s="9"/>
      <c r="H856" s="9"/>
      <c r="I856" s="9"/>
      <c r="J856" s="9"/>
      <c r="K856" s="9"/>
      <c r="L856" s="9"/>
    </row>
    <row r="857" spans="4:12" ht="15.75" customHeight="1">
      <c r="D857" s="9"/>
      <c r="E857" s="9"/>
      <c r="F857" s="9"/>
      <c r="G857" s="9"/>
      <c r="H857" s="9"/>
      <c r="I857" s="9"/>
      <c r="J857" s="9"/>
      <c r="K857" s="9"/>
      <c r="L857" s="9"/>
    </row>
    <row r="858" spans="4:12" ht="15.75" customHeight="1">
      <c r="D858" s="9"/>
      <c r="E858" s="9"/>
      <c r="F858" s="9"/>
      <c r="G858" s="9"/>
      <c r="H858" s="9"/>
      <c r="I858" s="9"/>
      <c r="J858" s="9"/>
      <c r="K858" s="9"/>
      <c r="L858" s="9"/>
    </row>
    <row r="859" spans="4:12" ht="15.75" customHeight="1">
      <c r="D859" s="9"/>
      <c r="E859" s="9"/>
      <c r="F859" s="9"/>
      <c r="G859" s="9"/>
      <c r="H859" s="9"/>
      <c r="I859" s="9"/>
      <c r="J859" s="9"/>
      <c r="K859" s="9"/>
      <c r="L859" s="9"/>
    </row>
    <row r="860" spans="4:12" ht="15.75" customHeight="1">
      <c r="D860" s="9"/>
      <c r="E860" s="9"/>
      <c r="F860" s="9"/>
      <c r="G860" s="9"/>
      <c r="H860" s="9"/>
      <c r="I860" s="9"/>
      <c r="J860" s="9"/>
      <c r="K860" s="9"/>
      <c r="L860" s="9"/>
    </row>
    <row r="861" spans="4:12" ht="15.75" customHeight="1">
      <c r="D861" s="9"/>
      <c r="E861" s="9"/>
      <c r="F861" s="9"/>
      <c r="G861" s="9"/>
      <c r="H861" s="9"/>
      <c r="I861" s="9"/>
      <c r="J861" s="9"/>
      <c r="K861" s="9"/>
      <c r="L861" s="9"/>
    </row>
    <row r="862" spans="4:12" ht="15.75" customHeight="1">
      <c r="D862" s="9"/>
      <c r="E862" s="9"/>
      <c r="F862" s="9"/>
      <c r="G862" s="9"/>
      <c r="H862" s="9"/>
      <c r="I862" s="9"/>
      <c r="J862" s="9"/>
      <c r="K862" s="9"/>
      <c r="L862" s="9"/>
    </row>
    <row r="863" spans="4:12" ht="15.75" customHeight="1">
      <c r="D863" s="9"/>
      <c r="E863" s="9"/>
      <c r="F863" s="9"/>
      <c r="G863" s="9"/>
      <c r="H863" s="9"/>
      <c r="I863" s="9"/>
      <c r="J863" s="9"/>
      <c r="K863" s="9"/>
      <c r="L863" s="9"/>
    </row>
    <row r="864" spans="4:12" ht="15.75" customHeight="1">
      <c r="D864" s="9"/>
      <c r="E864" s="9"/>
      <c r="F864" s="9"/>
      <c r="G864" s="9"/>
      <c r="H864" s="9"/>
      <c r="I864" s="9"/>
      <c r="J864" s="9"/>
      <c r="K864" s="9"/>
      <c r="L864" s="9"/>
    </row>
    <row r="865" spans="4:12" ht="15.75" customHeight="1">
      <c r="D865" s="9"/>
      <c r="E865" s="9"/>
      <c r="F865" s="9"/>
      <c r="G865" s="9"/>
      <c r="H865" s="9"/>
      <c r="I865" s="9"/>
      <c r="J865" s="9"/>
      <c r="K865" s="9"/>
      <c r="L865" s="9"/>
    </row>
    <row r="866" spans="4:12" ht="15.75" customHeight="1">
      <c r="D866" s="9"/>
      <c r="E866" s="9"/>
      <c r="F866" s="9"/>
      <c r="G866" s="9"/>
      <c r="H866" s="9"/>
      <c r="I866" s="9"/>
      <c r="J866" s="9"/>
      <c r="K866" s="9"/>
      <c r="L866" s="9"/>
    </row>
    <row r="867" spans="4:12" ht="15.75" customHeight="1">
      <c r="D867" s="9"/>
      <c r="E867" s="9"/>
      <c r="F867" s="9"/>
      <c r="G867" s="9"/>
      <c r="H867" s="9"/>
      <c r="I867" s="9"/>
      <c r="J867" s="9"/>
      <c r="K867" s="9"/>
      <c r="L867" s="9"/>
    </row>
    <row r="868" spans="4:12" ht="15.75" customHeight="1">
      <c r="D868" s="9"/>
      <c r="E868" s="9"/>
      <c r="F868" s="9"/>
      <c r="G868" s="9"/>
      <c r="H868" s="9"/>
      <c r="I868" s="9"/>
      <c r="J868" s="9"/>
      <c r="K868" s="9"/>
      <c r="L868" s="9"/>
    </row>
    <row r="869" spans="4:12" ht="15.75" customHeight="1">
      <c r="D869" s="9"/>
      <c r="E869" s="9"/>
      <c r="F869" s="9"/>
      <c r="G869" s="9"/>
      <c r="H869" s="9"/>
      <c r="I869" s="9"/>
      <c r="J869" s="9"/>
      <c r="K869" s="9"/>
      <c r="L869" s="9"/>
    </row>
    <row r="870" spans="4:12" ht="15.75" customHeight="1">
      <c r="D870" s="9"/>
      <c r="E870" s="9"/>
      <c r="F870" s="9"/>
      <c r="G870" s="9"/>
      <c r="H870" s="9"/>
      <c r="I870" s="9"/>
      <c r="J870" s="9"/>
      <c r="K870" s="9"/>
      <c r="L870" s="9"/>
    </row>
    <row r="871" spans="4:12" ht="15.75" customHeight="1">
      <c r="D871" s="9"/>
      <c r="E871" s="9"/>
      <c r="F871" s="9"/>
      <c r="G871" s="9"/>
      <c r="H871" s="9"/>
      <c r="I871" s="9"/>
      <c r="J871" s="9"/>
      <c r="K871" s="9"/>
      <c r="L871" s="9"/>
    </row>
    <row r="872" spans="4:12" ht="15.75" customHeight="1">
      <c r="D872" s="9"/>
      <c r="E872" s="9"/>
      <c r="F872" s="9"/>
      <c r="G872" s="9"/>
      <c r="H872" s="9"/>
      <c r="I872" s="9"/>
      <c r="J872" s="9"/>
      <c r="K872" s="9"/>
      <c r="L872" s="9"/>
    </row>
    <row r="873" spans="4:12" ht="15.75" customHeight="1">
      <c r="D873" s="9"/>
      <c r="E873" s="9"/>
      <c r="F873" s="9"/>
      <c r="G873" s="9"/>
      <c r="H873" s="9"/>
      <c r="I873" s="9"/>
      <c r="J873" s="9"/>
      <c r="K873" s="9"/>
      <c r="L873" s="9"/>
    </row>
    <row r="874" spans="4:12" ht="15.75" customHeight="1">
      <c r="D874" s="9"/>
      <c r="E874" s="9"/>
      <c r="F874" s="9"/>
      <c r="G874" s="9"/>
      <c r="H874" s="9"/>
      <c r="I874" s="9"/>
      <c r="J874" s="9"/>
      <c r="K874" s="9"/>
      <c r="L874" s="9"/>
    </row>
    <row r="875" spans="4:12" ht="15.75" customHeight="1">
      <c r="D875" s="9"/>
      <c r="E875" s="9"/>
      <c r="F875" s="9"/>
      <c r="G875" s="9"/>
      <c r="H875" s="9"/>
      <c r="I875" s="9"/>
      <c r="J875" s="9"/>
      <c r="K875" s="9"/>
      <c r="L875" s="9"/>
    </row>
    <row r="876" spans="4:12" ht="15.75" customHeight="1">
      <c r="D876" s="9"/>
      <c r="E876" s="9"/>
      <c r="F876" s="9"/>
      <c r="G876" s="9"/>
      <c r="H876" s="9"/>
      <c r="I876" s="9"/>
      <c r="J876" s="9"/>
      <c r="K876" s="9"/>
      <c r="L876" s="9"/>
    </row>
    <row r="877" spans="4:12" ht="15.75" customHeight="1">
      <c r="D877" s="9"/>
      <c r="E877" s="9"/>
      <c r="F877" s="9"/>
      <c r="G877" s="9"/>
      <c r="H877" s="9"/>
      <c r="I877" s="9"/>
      <c r="J877" s="9"/>
      <c r="K877" s="9"/>
      <c r="L877" s="9"/>
    </row>
    <row r="878" spans="4:12" ht="15.75" customHeight="1">
      <c r="D878" s="9"/>
      <c r="E878" s="9"/>
      <c r="F878" s="9"/>
      <c r="G878" s="9"/>
      <c r="H878" s="9"/>
      <c r="I878" s="9"/>
      <c r="J878" s="9"/>
      <c r="K878" s="9"/>
      <c r="L878" s="9"/>
    </row>
    <row r="879" spans="4:12" ht="15.75" customHeight="1">
      <c r="D879" s="9"/>
      <c r="E879" s="9"/>
      <c r="F879" s="9"/>
      <c r="G879" s="9"/>
      <c r="H879" s="9"/>
      <c r="I879" s="9"/>
      <c r="J879" s="9"/>
      <c r="K879" s="9"/>
      <c r="L879" s="9"/>
    </row>
    <row r="880" spans="4:12" ht="15.75" customHeight="1">
      <c r="D880" s="9"/>
      <c r="E880" s="9"/>
      <c r="F880" s="9"/>
      <c r="G880" s="9"/>
      <c r="H880" s="9"/>
      <c r="I880" s="9"/>
      <c r="J880" s="9"/>
      <c r="K880" s="9"/>
      <c r="L880" s="9"/>
    </row>
    <row r="881" spans="4:12" ht="15.75" customHeight="1">
      <c r="D881" s="9"/>
      <c r="E881" s="9"/>
      <c r="F881" s="9"/>
      <c r="G881" s="9"/>
      <c r="H881" s="9"/>
      <c r="I881" s="9"/>
      <c r="J881" s="9"/>
      <c r="K881" s="9"/>
      <c r="L881" s="9"/>
    </row>
    <row r="882" spans="4:12" ht="15.75" customHeight="1">
      <c r="D882" s="9"/>
      <c r="E882" s="9"/>
      <c r="F882" s="9"/>
      <c r="G882" s="9"/>
      <c r="H882" s="9"/>
      <c r="I882" s="9"/>
      <c r="J882" s="9"/>
      <c r="K882" s="9"/>
      <c r="L882" s="9"/>
    </row>
    <row r="883" spans="4:12" ht="15.75" customHeight="1">
      <c r="D883" s="9"/>
      <c r="E883" s="9"/>
      <c r="F883" s="9"/>
      <c r="G883" s="9"/>
      <c r="H883" s="9"/>
      <c r="I883" s="9"/>
      <c r="J883" s="9"/>
      <c r="K883" s="9"/>
      <c r="L883" s="9"/>
    </row>
    <row r="884" spans="4:12" ht="15.75" customHeight="1">
      <c r="D884" s="9"/>
      <c r="E884" s="9"/>
      <c r="F884" s="9"/>
      <c r="G884" s="9"/>
      <c r="H884" s="9"/>
      <c r="I884" s="9"/>
      <c r="J884" s="9"/>
      <c r="K884" s="9"/>
      <c r="L884" s="9"/>
    </row>
    <row r="885" spans="4:12" ht="15.75" customHeight="1">
      <c r="D885" s="9"/>
      <c r="E885" s="9"/>
      <c r="F885" s="9"/>
      <c r="G885" s="9"/>
      <c r="H885" s="9"/>
      <c r="I885" s="9"/>
      <c r="J885" s="9"/>
      <c r="K885" s="9"/>
      <c r="L885" s="9"/>
    </row>
    <row r="886" spans="4:12" ht="15.75" customHeight="1">
      <c r="D886" s="9"/>
      <c r="E886" s="9"/>
      <c r="F886" s="9"/>
      <c r="G886" s="9"/>
      <c r="H886" s="9"/>
      <c r="I886" s="9"/>
      <c r="J886" s="9"/>
      <c r="K886" s="9"/>
      <c r="L886" s="9"/>
    </row>
    <row r="887" spans="4:12" ht="15.75" customHeight="1">
      <c r="D887" s="9"/>
      <c r="E887" s="9"/>
      <c r="F887" s="9"/>
      <c r="G887" s="9"/>
      <c r="H887" s="9"/>
      <c r="I887" s="9"/>
      <c r="J887" s="9"/>
      <c r="K887" s="9"/>
      <c r="L887" s="9"/>
    </row>
    <row r="888" spans="4:12" ht="15.75" customHeight="1">
      <c r="D888" s="9"/>
      <c r="E888" s="9"/>
      <c r="F888" s="9"/>
      <c r="G888" s="9"/>
      <c r="H888" s="9"/>
      <c r="I888" s="9"/>
      <c r="J888" s="9"/>
      <c r="K888" s="9"/>
      <c r="L888" s="9"/>
    </row>
    <row r="889" spans="4:12" ht="15.75" customHeight="1">
      <c r="D889" s="9"/>
      <c r="E889" s="9"/>
      <c r="F889" s="9"/>
      <c r="G889" s="9"/>
      <c r="H889" s="9"/>
      <c r="I889" s="9"/>
      <c r="J889" s="9"/>
      <c r="K889" s="9"/>
      <c r="L889" s="9"/>
    </row>
    <row r="890" spans="4:12" ht="15.75" customHeight="1">
      <c r="D890" s="9"/>
      <c r="E890" s="9"/>
      <c r="F890" s="9"/>
      <c r="G890" s="9"/>
      <c r="H890" s="9"/>
      <c r="I890" s="9"/>
      <c r="J890" s="9"/>
      <c r="K890" s="9"/>
      <c r="L890" s="9"/>
    </row>
    <row r="891" spans="4:12" ht="15.75" customHeight="1">
      <c r="D891" s="9"/>
      <c r="E891" s="9"/>
      <c r="F891" s="9"/>
      <c r="G891" s="9"/>
      <c r="H891" s="9"/>
      <c r="I891" s="9"/>
      <c r="J891" s="9"/>
      <c r="K891" s="9"/>
      <c r="L891" s="9"/>
    </row>
    <row r="892" spans="4:12" ht="15.75" customHeight="1">
      <c r="D892" s="9"/>
      <c r="E892" s="9"/>
      <c r="F892" s="9"/>
      <c r="G892" s="9"/>
      <c r="H892" s="9"/>
      <c r="I892" s="9"/>
      <c r="J892" s="9"/>
      <c r="K892" s="9"/>
      <c r="L892" s="9"/>
    </row>
    <row r="893" spans="4:12" ht="15.75" customHeight="1">
      <c r="D893" s="9"/>
      <c r="E893" s="9"/>
      <c r="F893" s="9"/>
      <c r="G893" s="9"/>
      <c r="H893" s="9"/>
      <c r="I893" s="9"/>
      <c r="J893" s="9"/>
      <c r="K893" s="9"/>
      <c r="L893" s="9"/>
    </row>
    <row r="894" spans="4:12" ht="15.75" customHeight="1">
      <c r="D894" s="9"/>
      <c r="E894" s="9"/>
      <c r="F894" s="9"/>
      <c r="G894" s="9"/>
      <c r="H894" s="9"/>
      <c r="I894" s="9"/>
      <c r="J894" s="9"/>
      <c r="K894" s="9"/>
      <c r="L894" s="9"/>
    </row>
    <row r="895" spans="4:12" ht="15.75" customHeight="1">
      <c r="D895" s="9"/>
      <c r="E895" s="9"/>
      <c r="F895" s="9"/>
      <c r="G895" s="9"/>
      <c r="H895" s="9"/>
      <c r="I895" s="9"/>
      <c r="J895" s="9"/>
      <c r="K895" s="9"/>
      <c r="L895" s="9"/>
    </row>
    <row r="896" spans="4:12" ht="15.75" customHeight="1">
      <c r="D896" s="9"/>
      <c r="E896" s="9"/>
      <c r="F896" s="9"/>
      <c r="G896" s="9"/>
      <c r="H896" s="9"/>
      <c r="I896" s="9"/>
      <c r="J896" s="9"/>
      <c r="K896" s="9"/>
      <c r="L896" s="9"/>
    </row>
    <row r="897" spans="4:12" ht="15.75" customHeight="1">
      <c r="D897" s="9"/>
      <c r="E897" s="9"/>
      <c r="F897" s="9"/>
      <c r="G897" s="9"/>
      <c r="H897" s="9"/>
      <c r="I897" s="9"/>
      <c r="J897" s="9"/>
      <c r="K897" s="9"/>
      <c r="L897" s="9"/>
    </row>
    <row r="898" spans="4:12" ht="15.75" customHeight="1">
      <c r="D898" s="9"/>
      <c r="E898" s="9"/>
      <c r="F898" s="9"/>
      <c r="G898" s="9"/>
      <c r="H898" s="9"/>
      <c r="I898" s="9"/>
      <c r="J898" s="9"/>
      <c r="K898" s="9"/>
      <c r="L898" s="9"/>
    </row>
    <row r="899" spans="4:12" ht="15.75" customHeight="1">
      <c r="D899" s="9"/>
      <c r="E899" s="9"/>
      <c r="F899" s="9"/>
      <c r="G899" s="9"/>
      <c r="H899" s="9"/>
      <c r="I899" s="9"/>
      <c r="J899" s="9"/>
      <c r="K899" s="9"/>
      <c r="L899" s="9"/>
    </row>
    <row r="900" spans="4:12" ht="15.75" customHeight="1">
      <c r="D900" s="9"/>
      <c r="E900" s="9"/>
      <c r="F900" s="9"/>
      <c r="G900" s="9"/>
      <c r="H900" s="9"/>
      <c r="I900" s="9"/>
      <c r="J900" s="9"/>
      <c r="K900" s="9"/>
      <c r="L900" s="9"/>
    </row>
    <row r="901" spans="4:12" ht="15.75" customHeight="1">
      <c r="D901" s="9"/>
      <c r="E901" s="9"/>
      <c r="F901" s="9"/>
      <c r="G901" s="9"/>
      <c r="H901" s="9"/>
      <c r="I901" s="9"/>
      <c r="J901" s="9"/>
      <c r="K901" s="9"/>
      <c r="L901" s="9"/>
    </row>
    <row r="902" spans="4:12" ht="15.75" customHeight="1">
      <c r="D902" s="9"/>
      <c r="E902" s="9"/>
      <c r="F902" s="9"/>
      <c r="G902" s="9"/>
      <c r="H902" s="9"/>
      <c r="I902" s="9"/>
      <c r="J902" s="9"/>
      <c r="K902" s="9"/>
      <c r="L902" s="9"/>
    </row>
    <row r="903" spans="4:12" ht="15.75" customHeight="1">
      <c r="D903" s="9"/>
      <c r="E903" s="9"/>
      <c r="F903" s="9"/>
      <c r="G903" s="9"/>
      <c r="H903" s="9"/>
      <c r="I903" s="9"/>
      <c r="J903" s="9"/>
      <c r="K903" s="9"/>
      <c r="L903" s="9"/>
    </row>
    <row r="904" spans="4:12" ht="15.75" customHeight="1">
      <c r="D904" s="9"/>
      <c r="E904" s="9"/>
      <c r="F904" s="9"/>
      <c r="G904" s="9"/>
      <c r="H904" s="9"/>
      <c r="I904" s="9"/>
      <c r="J904" s="9"/>
      <c r="K904" s="9"/>
      <c r="L904" s="9"/>
    </row>
    <row r="905" spans="4:12" ht="15.75" customHeight="1">
      <c r="D905" s="9"/>
      <c r="E905" s="9"/>
      <c r="F905" s="9"/>
      <c r="G905" s="9"/>
      <c r="H905" s="9"/>
      <c r="I905" s="9"/>
      <c r="J905" s="9"/>
      <c r="K905" s="9"/>
      <c r="L905" s="9"/>
    </row>
    <row r="906" spans="4:12" ht="15.75" customHeight="1">
      <c r="D906" s="9"/>
      <c r="E906" s="9"/>
      <c r="F906" s="9"/>
      <c r="G906" s="9"/>
      <c r="H906" s="9"/>
      <c r="I906" s="9"/>
      <c r="J906" s="9"/>
      <c r="K906" s="9"/>
      <c r="L906" s="9"/>
    </row>
    <row r="907" spans="4:12" ht="15.75" customHeight="1">
      <c r="D907" s="9"/>
      <c r="E907" s="9"/>
      <c r="F907" s="9"/>
      <c r="G907" s="9"/>
      <c r="H907" s="9"/>
      <c r="I907" s="9"/>
      <c r="J907" s="9"/>
      <c r="K907" s="9"/>
      <c r="L907" s="9"/>
    </row>
    <row r="908" spans="4:12" ht="15.75" customHeight="1">
      <c r="D908" s="9"/>
      <c r="E908" s="9"/>
      <c r="F908" s="9"/>
      <c r="G908" s="9"/>
      <c r="H908" s="9"/>
      <c r="I908" s="9"/>
      <c r="J908" s="9"/>
      <c r="K908" s="9"/>
      <c r="L908" s="9"/>
    </row>
    <row r="909" spans="4:12" ht="15.75" customHeight="1">
      <c r="D909" s="9"/>
      <c r="E909" s="9"/>
      <c r="F909" s="9"/>
      <c r="G909" s="9"/>
      <c r="H909" s="9"/>
      <c r="I909" s="9"/>
      <c r="J909" s="9"/>
      <c r="K909" s="9"/>
      <c r="L909" s="9"/>
    </row>
    <row r="910" spans="4:12" ht="15.75" customHeight="1">
      <c r="D910" s="9"/>
      <c r="E910" s="9"/>
      <c r="F910" s="9"/>
      <c r="G910" s="9"/>
      <c r="H910" s="9"/>
      <c r="I910" s="9"/>
      <c r="J910" s="9"/>
      <c r="K910" s="9"/>
      <c r="L910" s="9"/>
    </row>
    <row r="911" spans="4:12" ht="15.75" customHeight="1">
      <c r="D911" s="9"/>
      <c r="E911" s="9"/>
      <c r="F911" s="9"/>
      <c r="G911" s="9"/>
      <c r="H911" s="9"/>
      <c r="I911" s="9"/>
      <c r="J911" s="9"/>
      <c r="K911" s="9"/>
      <c r="L911" s="9"/>
    </row>
    <row r="912" spans="4:12" ht="15.75" customHeight="1">
      <c r="D912" s="9"/>
      <c r="E912" s="9"/>
      <c r="F912" s="9"/>
      <c r="G912" s="9"/>
      <c r="H912" s="9"/>
      <c r="I912" s="9"/>
      <c r="J912" s="9"/>
      <c r="K912" s="9"/>
      <c r="L912" s="9"/>
    </row>
    <row r="913" spans="4:12" ht="15.75" customHeight="1">
      <c r="D913" s="9"/>
      <c r="E913" s="9"/>
      <c r="F913" s="9"/>
      <c r="G913" s="9"/>
      <c r="H913" s="9"/>
      <c r="I913" s="9"/>
      <c r="J913" s="9"/>
      <c r="K913" s="9"/>
      <c r="L913" s="9"/>
    </row>
    <row r="914" spans="4:12" ht="15.75" customHeight="1">
      <c r="D914" s="9"/>
      <c r="E914" s="9"/>
      <c r="F914" s="9"/>
      <c r="G914" s="9"/>
      <c r="H914" s="9"/>
      <c r="I914" s="9"/>
      <c r="J914" s="9"/>
      <c r="K914" s="9"/>
      <c r="L914" s="9"/>
    </row>
    <row r="915" spans="4:12" ht="15.75" customHeight="1">
      <c r="D915" s="9"/>
      <c r="E915" s="9"/>
      <c r="F915" s="9"/>
      <c r="G915" s="9"/>
      <c r="H915" s="9"/>
      <c r="I915" s="9"/>
      <c r="J915" s="9"/>
      <c r="K915" s="9"/>
      <c r="L915" s="9"/>
    </row>
    <row r="916" spans="4:12" ht="15.75" customHeight="1">
      <c r="D916" s="9"/>
      <c r="E916" s="9"/>
      <c r="F916" s="9"/>
      <c r="G916" s="9"/>
      <c r="H916" s="9"/>
      <c r="I916" s="9"/>
      <c r="J916" s="9"/>
      <c r="K916" s="9"/>
      <c r="L916" s="9"/>
    </row>
    <row r="917" spans="4:12" ht="15.75" customHeight="1">
      <c r="D917" s="9"/>
      <c r="E917" s="9"/>
      <c r="F917" s="9"/>
      <c r="G917" s="9"/>
      <c r="H917" s="9"/>
      <c r="I917" s="9"/>
      <c r="J917" s="9"/>
      <c r="K917" s="9"/>
      <c r="L917" s="9"/>
    </row>
    <row r="918" spans="4:12" ht="15.75" customHeight="1">
      <c r="D918" s="9"/>
      <c r="E918" s="9"/>
      <c r="F918" s="9"/>
      <c r="G918" s="9"/>
      <c r="H918" s="9"/>
      <c r="I918" s="9"/>
      <c r="J918" s="9"/>
      <c r="K918" s="9"/>
      <c r="L918" s="9"/>
    </row>
    <row r="919" spans="4:12" ht="15.75" customHeight="1">
      <c r="D919" s="9"/>
      <c r="E919" s="9"/>
      <c r="F919" s="9"/>
      <c r="G919" s="9"/>
      <c r="H919" s="9"/>
      <c r="I919" s="9"/>
      <c r="J919" s="9"/>
      <c r="K919" s="9"/>
      <c r="L919" s="9"/>
    </row>
    <row r="920" spans="4:12" ht="15.75" customHeight="1">
      <c r="D920" s="9"/>
      <c r="E920" s="9"/>
      <c r="F920" s="9"/>
      <c r="G920" s="9"/>
      <c r="H920" s="9"/>
      <c r="I920" s="9"/>
      <c r="J920" s="9"/>
      <c r="K920" s="9"/>
      <c r="L920" s="9"/>
    </row>
    <row r="921" spans="4:12" ht="15.75" customHeight="1">
      <c r="D921" s="9"/>
      <c r="E921" s="9"/>
      <c r="F921" s="9"/>
      <c r="G921" s="9"/>
      <c r="H921" s="9"/>
      <c r="I921" s="9"/>
      <c r="J921" s="9"/>
      <c r="K921" s="9"/>
      <c r="L921" s="9"/>
    </row>
    <row r="922" spans="4:12" ht="15.75" customHeight="1">
      <c r="D922" s="9"/>
      <c r="E922" s="9"/>
      <c r="F922" s="9"/>
      <c r="G922" s="9"/>
      <c r="H922" s="9"/>
      <c r="I922" s="9"/>
      <c r="J922" s="9"/>
      <c r="K922" s="9"/>
      <c r="L922" s="9"/>
    </row>
    <row r="923" spans="4:12" ht="15.75" customHeight="1">
      <c r="D923" s="9"/>
      <c r="E923" s="9"/>
      <c r="F923" s="9"/>
      <c r="G923" s="9"/>
      <c r="H923" s="9"/>
      <c r="I923" s="9"/>
      <c r="J923" s="9"/>
      <c r="K923" s="9"/>
      <c r="L923" s="9"/>
    </row>
    <row r="924" spans="4:12" ht="15.75" customHeight="1">
      <c r="D924" s="9"/>
      <c r="E924" s="9"/>
      <c r="F924" s="9"/>
      <c r="G924" s="9"/>
      <c r="H924" s="9"/>
      <c r="I924" s="9"/>
      <c r="J924" s="9"/>
      <c r="K924" s="9"/>
      <c r="L924" s="9"/>
    </row>
    <row r="925" spans="4:12" ht="15.75" customHeight="1">
      <c r="D925" s="9"/>
      <c r="E925" s="9"/>
      <c r="F925" s="9"/>
      <c r="G925" s="9"/>
      <c r="H925" s="9"/>
      <c r="I925" s="9"/>
      <c r="J925" s="9"/>
      <c r="K925" s="9"/>
      <c r="L925" s="9"/>
    </row>
    <row r="926" spans="4:12" ht="15.75" customHeight="1">
      <c r="D926" s="9"/>
      <c r="E926" s="9"/>
      <c r="F926" s="9"/>
      <c r="G926" s="9"/>
      <c r="H926" s="9"/>
      <c r="I926" s="9"/>
      <c r="J926" s="9"/>
      <c r="K926" s="9"/>
      <c r="L926" s="9"/>
    </row>
    <row r="927" spans="4:12" ht="15.75" customHeight="1">
      <c r="D927" s="9"/>
      <c r="E927" s="9"/>
      <c r="F927" s="9"/>
      <c r="G927" s="9"/>
      <c r="H927" s="9"/>
      <c r="I927" s="9"/>
      <c r="J927" s="9"/>
      <c r="K927" s="9"/>
      <c r="L927" s="9"/>
    </row>
    <row r="928" spans="4:12" ht="15.75" customHeight="1">
      <c r="D928" s="9"/>
      <c r="E928" s="9"/>
      <c r="F928" s="9"/>
      <c r="G928" s="9"/>
      <c r="H928" s="9"/>
      <c r="I928" s="9"/>
      <c r="J928" s="9"/>
      <c r="K928" s="9"/>
      <c r="L928" s="9"/>
    </row>
    <row r="929" spans="4:12" ht="15.75" customHeight="1">
      <c r="D929" s="9"/>
      <c r="E929" s="9"/>
      <c r="F929" s="9"/>
      <c r="G929" s="9"/>
      <c r="H929" s="9"/>
      <c r="I929" s="9"/>
      <c r="J929" s="9"/>
      <c r="K929" s="9"/>
      <c r="L929" s="9"/>
    </row>
    <row r="930" spans="4:12" ht="15.75" customHeight="1">
      <c r="D930" s="9"/>
      <c r="E930" s="9"/>
      <c r="F930" s="9"/>
      <c r="G930" s="9"/>
      <c r="H930" s="9"/>
      <c r="I930" s="9"/>
      <c r="J930" s="9"/>
      <c r="K930" s="9"/>
      <c r="L930" s="9"/>
    </row>
    <row r="931" spans="4:12" ht="15.75" customHeight="1">
      <c r="D931" s="9"/>
      <c r="E931" s="9"/>
      <c r="F931" s="9"/>
      <c r="G931" s="9"/>
      <c r="H931" s="9"/>
      <c r="I931" s="9"/>
      <c r="J931" s="9"/>
      <c r="K931" s="9"/>
      <c r="L931" s="9"/>
    </row>
    <row r="932" spans="4:12" ht="15.75" customHeight="1">
      <c r="D932" s="9"/>
      <c r="E932" s="9"/>
      <c r="F932" s="9"/>
      <c r="G932" s="9"/>
      <c r="H932" s="9"/>
      <c r="I932" s="9"/>
      <c r="J932" s="9"/>
      <c r="K932" s="9"/>
      <c r="L932" s="9"/>
    </row>
    <row r="933" spans="4:12" ht="15.75" customHeight="1">
      <c r="D933" s="9"/>
      <c r="E933" s="9"/>
      <c r="F933" s="9"/>
      <c r="G933" s="9"/>
      <c r="H933" s="9"/>
      <c r="I933" s="9"/>
      <c r="J933" s="9"/>
      <c r="K933" s="9"/>
      <c r="L933" s="9"/>
    </row>
    <row r="934" spans="4:12" ht="15.75" customHeight="1">
      <c r="D934" s="9"/>
      <c r="E934" s="9"/>
      <c r="F934" s="9"/>
      <c r="G934" s="9"/>
      <c r="H934" s="9"/>
      <c r="I934" s="9"/>
      <c r="J934" s="9"/>
      <c r="K934" s="9"/>
      <c r="L934" s="9"/>
    </row>
    <row r="935" spans="4:12" ht="15.75" customHeight="1">
      <c r="D935" s="9"/>
      <c r="E935" s="9"/>
      <c r="F935" s="9"/>
      <c r="G935" s="9"/>
      <c r="H935" s="9"/>
      <c r="I935" s="9"/>
      <c r="J935" s="9"/>
      <c r="K935" s="9"/>
      <c r="L935" s="9"/>
    </row>
    <row r="936" spans="4:12" ht="15.75" customHeight="1">
      <c r="D936" s="9"/>
      <c r="E936" s="9"/>
      <c r="F936" s="9"/>
      <c r="G936" s="9"/>
      <c r="H936" s="9"/>
      <c r="I936" s="9"/>
      <c r="J936" s="9"/>
      <c r="K936" s="9"/>
      <c r="L936" s="9"/>
    </row>
    <row r="937" spans="4:12" ht="15.75" customHeight="1">
      <c r="D937" s="9"/>
      <c r="E937" s="9"/>
      <c r="F937" s="9"/>
      <c r="G937" s="9"/>
      <c r="H937" s="9"/>
      <c r="I937" s="9"/>
      <c r="J937" s="9"/>
      <c r="K937" s="9"/>
      <c r="L937" s="9"/>
    </row>
    <row r="938" spans="4:12" ht="15.75" customHeight="1">
      <c r="D938" s="9"/>
      <c r="E938" s="9"/>
      <c r="F938" s="9"/>
      <c r="G938" s="9"/>
      <c r="H938" s="9"/>
      <c r="I938" s="9"/>
      <c r="J938" s="9"/>
      <c r="K938" s="9"/>
      <c r="L938" s="9"/>
    </row>
    <row r="939" spans="4:12" ht="15.75" customHeight="1">
      <c r="D939" s="9"/>
      <c r="E939" s="9"/>
      <c r="F939" s="9"/>
      <c r="G939" s="9"/>
      <c r="H939" s="9"/>
      <c r="I939" s="9"/>
      <c r="J939" s="9"/>
      <c r="K939" s="9"/>
      <c r="L939" s="9"/>
    </row>
    <row r="940" spans="4:12" ht="15.75" customHeight="1">
      <c r="D940" s="9"/>
      <c r="E940" s="9"/>
      <c r="F940" s="9"/>
      <c r="G940" s="9"/>
      <c r="H940" s="9"/>
      <c r="I940" s="9"/>
      <c r="J940" s="9"/>
      <c r="K940" s="9"/>
      <c r="L940" s="9"/>
    </row>
    <row r="941" spans="4:12" ht="15.75" customHeight="1">
      <c r="D941" s="9"/>
      <c r="E941" s="9"/>
      <c r="F941" s="9"/>
      <c r="G941" s="9"/>
      <c r="H941" s="9"/>
      <c r="I941" s="9"/>
      <c r="J941" s="9"/>
      <c r="K941" s="9"/>
      <c r="L941" s="9"/>
    </row>
    <row r="942" spans="4:12" ht="15.75" customHeight="1">
      <c r="D942" s="9"/>
      <c r="E942" s="9"/>
      <c r="F942" s="9"/>
      <c r="G942" s="9"/>
      <c r="H942" s="9"/>
      <c r="I942" s="9"/>
      <c r="J942" s="9"/>
      <c r="K942" s="9"/>
      <c r="L942" s="9"/>
    </row>
    <row r="943" spans="4:12" ht="15.75" customHeight="1">
      <c r="D943" s="9"/>
      <c r="E943" s="9"/>
      <c r="F943" s="9"/>
      <c r="G943" s="9"/>
      <c r="H943" s="9"/>
      <c r="I943" s="9"/>
      <c r="J943" s="9"/>
      <c r="K943" s="9"/>
      <c r="L943" s="9"/>
    </row>
    <row r="944" spans="4:12" ht="15.75" customHeight="1">
      <c r="D944" s="9"/>
      <c r="E944" s="9"/>
      <c r="F944" s="9"/>
      <c r="G944" s="9"/>
      <c r="H944" s="9"/>
      <c r="I944" s="9"/>
      <c r="J944" s="9"/>
      <c r="K944" s="9"/>
      <c r="L944" s="9"/>
    </row>
    <row r="945" spans="4:12" ht="15.75" customHeight="1">
      <c r="D945" s="9"/>
      <c r="E945" s="9"/>
      <c r="F945" s="9"/>
      <c r="G945" s="9"/>
      <c r="H945" s="9"/>
      <c r="I945" s="9"/>
      <c r="J945" s="9"/>
      <c r="K945" s="9"/>
      <c r="L945" s="9"/>
    </row>
    <row r="946" spans="4:12" ht="15.75" customHeight="1">
      <c r="D946" s="9"/>
      <c r="E946" s="9"/>
      <c r="F946" s="9"/>
      <c r="G946" s="9"/>
      <c r="H946" s="9"/>
      <c r="I946" s="9"/>
      <c r="J946" s="9"/>
      <c r="K946" s="9"/>
      <c r="L946" s="9"/>
    </row>
    <row r="947" spans="4:12" ht="15.75" customHeight="1">
      <c r="D947" s="9"/>
      <c r="E947" s="9"/>
      <c r="F947" s="9"/>
      <c r="G947" s="9"/>
      <c r="H947" s="9"/>
      <c r="I947" s="9"/>
      <c r="J947" s="9"/>
      <c r="K947" s="9"/>
      <c r="L947" s="9"/>
    </row>
    <row r="948" spans="4:12" ht="15.75" customHeight="1">
      <c r="D948" s="9"/>
      <c r="E948" s="9"/>
      <c r="F948" s="9"/>
      <c r="G948" s="9"/>
      <c r="H948" s="9"/>
      <c r="I948" s="9"/>
      <c r="J948" s="9"/>
      <c r="K948" s="9"/>
      <c r="L948" s="9"/>
    </row>
    <row r="949" spans="4:12" ht="15.75" customHeight="1">
      <c r="D949" s="9"/>
      <c r="E949" s="9"/>
      <c r="F949" s="9"/>
      <c r="G949" s="9"/>
      <c r="H949" s="9"/>
      <c r="I949" s="9"/>
      <c r="J949" s="9"/>
      <c r="K949" s="9"/>
      <c r="L949" s="9"/>
    </row>
    <row r="950" spans="4:12" ht="15.75" customHeight="1">
      <c r="D950" s="9"/>
      <c r="E950" s="9"/>
      <c r="F950" s="9"/>
      <c r="G950" s="9"/>
      <c r="H950" s="9"/>
      <c r="I950" s="9"/>
      <c r="J950" s="9"/>
      <c r="K950" s="9"/>
      <c r="L950" s="9"/>
    </row>
    <row r="951" spans="4:12" ht="15.75" customHeight="1">
      <c r="D951" s="9"/>
      <c r="E951" s="9"/>
      <c r="F951" s="9"/>
      <c r="G951" s="9"/>
      <c r="H951" s="9"/>
      <c r="I951" s="9"/>
      <c r="J951" s="9"/>
      <c r="K951" s="9"/>
      <c r="L951" s="9"/>
    </row>
    <row r="952" spans="4:12" ht="15.75" customHeight="1">
      <c r="D952" s="9"/>
      <c r="E952" s="9"/>
      <c r="F952" s="9"/>
      <c r="G952" s="9"/>
      <c r="H952" s="9"/>
      <c r="I952" s="9"/>
      <c r="J952" s="9"/>
      <c r="K952" s="9"/>
      <c r="L952" s="9"/>
    </row>
    <row r="953" spans="4:12" ht="15.75" customHeight="1">
      <c r="D953" s="9"/>
      <c r="E953" s="9"/>
      <c r="F953" s="9"/>
      <c r="G953" s="9"/>
      <c r="H953" s="9"/>
      <c r="I953" s="9"/>
      <c r="J953" s="9"/>
      <c r="K953" s="9"/>
      <c r="L953" s="9"/>
    </row>
    <row r="954" spans="4:12" ht="15.75" customHeight="1">
      <c r="D954" s="9"/>
      <c r="E954" s="9"/>
      <c r="F954" s="9"/>
      <c r="G954" s="9"/>
      <c r="H954" s="9"/>
      <c r="I954" s="9"/>
      <c r="J954" s="9"/>
      <c r="K954" s="9"/>
      <c r="L954" s="9"/>
    </row>
    <row r="955" spans="4:12" ht="15.75" customHeight="1">
      <c r="D955" s="9"/>
      <c r="E955" s="9"/>
      <c r="F955" s="9"/>
      <c r="G955" s="9"/>
      <c r="H955" s="9"/>
      <c r="I955" s="9"/>
      <c r="J955" s="9"/>
      <c r="K955" s="9"/>
      <c r="L955" s="9"/>
    </row>
    <row r="956" spans="4:12" ht="15.75" customHeight="1">
      <c r="D956" s="9"/>
      <c r="E956" s="9"/>
      <c r="F956" s="9"/>
      <c r="G956" s="9"/>
      <c r="H956" s="9"/>
      <c r="I956" s="9"/>
      <c r="J956" s="9"/>
      <c r="K956" s="9"/>
      <c r="L956" s="9"/>
    </row>
    <row r="957" spans="4:12" ht="15.75" customHeight="1">
      <c r="D957" s="9"/>
      <c r="E957" s="9"/>
      <c r="F957" s="9"/>
      <c r="G957" s="9"/>
      <c r="H957" s="9"/>
      <c r="I957" s="9"/>
      <c r="J957" s="9"/>
      <c r="K957" s="9"/>
      <c r="L957" s="9"/>
    </row>
    <row r="958" spans="4:12" ht="15.75" customHeight="1">
      <c r="D958" s="9"/>
      <c r="E958" s="9"/>
      <c r="F958" s="9"/>
      <c r="G958" s="9"/>
      <c r="H958" s="9"/>
      <c r="I958" s="9"/>
      <c r="J958" s="9"/>
      <c r="K958" s="9"/>
      <c r="L958" s="9"/>
    </row>
    <row r="959" spans="4:12" ht="15.75" customHeight="1">
      <c r="D959" s="9"/>
      <c r="E959" s="9"/>
      <c r="F959" s="9"/>
      <c r="G959" s="9"/>
      <c r="H959" s="9"/>
      <c r="I959" s="9"/>
      <c r="J959" s="9"/>
      <c r="K959" s="9"/>
      <c r="L959" s="9"/>
    </row>
    <row r="960" spans="4:12" ht="15.75" customHeight="1">
      <c r="D960" s="9"/>
      <c r="E960" s="9"/>
      <c r="F960" s="9"/>
      <c r="G960" s="9"/>
      <c r="H960" s="9"/>
      <c r="I960" s="9"/>
      <c r="J960" s="9"/>
      <c r="K960" s="9"/>
      <c r="L960" s="9"/>
    </row>
    <row r="961" spans="4:12" ht="15.75" customHeight="1">
      <c r="D961" s="9"/>
      <c r="E961" s="9"/>
      <c r="F961" s="9"/>
      <c r="G961" s="9"/>
      <c r="H961" s="9"/>
      <c r="I961" s="9"/>
      <c r="J961" s="9"/>
      <c r="K961" s="9"/>
      <c r="L961" s="9"/>
    </row>
    <row r="962" spans="4:12" ht="15.75" customHeight="1">
      <c r="D962" s="9"/>
      <c r="E962" s="9"/>
      <c r="F962" s="9"/>
      <c r="G962" s="9"/>
      <c r="H962" s="9"/>
      <c r="I962" s="9"/>
      <c r="J962" s="9"/>
      <c r="K962" s="9"/>
      <c r="L962" s="9"/>
    </row>
    <row r="963" spans="4:12" ht="15.75" customHeight="1">
      <c r="D963" s="9"/>
      <c r="E963" s="9"/>
      <c r="F963" s="9"/>
      <c r="G963" s="9"/>
      <c r="H963" s="9"/>
      <c r="I963" s="9"/>
      <c r="J963" s="9"/>
      <c r="K963" s="9"/>
      <c r="L963" s="9"/>
    </row>
    <row r="964" spans="4:12" ht="15.75" customHeight="1">
      <c r="D964" s="9"/>
      <c r="E964" s="9"/>
      <c r="F964" s="9"/>
      <c r="G964" s="9"/>
      <c r="H964" s="9"/>
      <c r="I964" s="9"/>
      <c r="J964" s="9"/>
      <c r="K964" s="9"/>
      <c r="L964" s="9"/>
    </row>
    <row r="965" spans="4:12" ht="15.75" customHeight="1">
      <c r="D965" s="9"/>
      <c r="E965" s="9"/>
      <c r="F965" s="9"/>
      <c r="G965" s="9"/>
      <c r="H965" s="9"/>
      <c r="I965" s="9"/>
      <c r="J965" s="9"/>
      <c r="K965" s="9"/>
      <c r="L965" s="9"/>
    </row>
    <row r="966" spans="4:12" ht="15.75" customHeight="1">
      <c r="D966" s="9"/>
      <c r="E966" s="9"/>
      <c r="F966" s="9"/>
      <c r="G966" s="9"/>
      <c r="H966" s="9"/>
      <c r="I966" s="9"/>
      <c r="J966" s="9"/>
      <c r="K966" s="9"/>
      <c r="L966" s="9"/>
    </row>
    <row r="967" spans="4:12" ht="15.75" customHeight="1">
      <c r="D967" s="9"/>
      <c r="E967" s="9"/>
      <c r="F967" s="9"/>
      <c r="G967" s="9"/>
      <c r="H967" s="9"/>
      <c r="I967" s="9"/>
      <c r="J967" s="9"/>
      <c r="K967" s="9"/>
      <c r="L967" s="9"/>
    </row>
    <row r="968" spans="4:12" ht="15.75" customHeight="1">
      <c r="D968" s="9"/>
      <c r="E968" s="9"/>
      <c r="F968" s="9"/>
      <c r="G968" s="9"/>
      <c r="H968" s="9"/>
      <c r="I968" s="9"/>
      <c r="J968" s="9"/>
      <c r="K968" s="9"/>
      <c r="L968" s="9"/>
    </row>
    <row r="969" spans="4:12" ht="15.75" customHeight="1">
      <c r="D969" s="9"/>
      <c r="E969" s="9"/>
      <c r="F969" s="9"/>
      <c r="G969" s="9"/>
      <c r="H969" s="9"/>
      <c r="I969" s="9"/>
      <c r="J969" s="9"/>
      <c r="K969" s="9"/>
      <c r="L969" s="9"/>
    </row>
    <row r="970" spans="4:12" ht="15.75" customHeight="1">
      <c r="D970" s="9"/>
      <c r="E970" s="9"/>
      <c r="F970" s="9"/>
      <c r="G970" s="9"/>
      <c r="H970" s="9"/>
      <c r="I970" s="9"/>
      <c r="J970" s="9"/>
      <c r="K970" s="9"/>
      <c r="L970" s="9"/>
    </row>
    <row r="971" spans="4:12" ht="15.75" customHeight="1">
      <c r="D971" s="9"/>
      <c r="E971" s="9"/>
      <c r="F971" s="9"/>
      <c r="G971" s="9"/>
      <c r="H971" s="9"/>
      <c r="I971" s="9"/>
      <c r="J971" s="9"/>
      <c r="K971" s="9"/>
      <c r="L971" s="9"/>
    </row>
    <row r="972" spans="4:12" ht="15.75" customHeight="1">
      <c r="D972" s="9"/>
      <c r="E972" s="9"/>
      <c r="F972" s="9"/>
      <c r="G972" s="9"/>
      <c r="H972" s="9"/>
      <c r="I972" s="9"/>
      <c r="J972" s="9"/>
      <c r="K972" s="9"/>
      <c r="L972" s="9"/>
    </row>
    <row r="973" spans="4:12" ht="15.75" customHeight="1">
      <c r="D973" s="9"/>
      <c r="E973" s="9"/>
      <c r="F973" s="9"/>
      <c r="G973" s="9"/>
      <c r="H973" s="9"/>
      <c r="I973" s="9"/>
      <c r="J973" s="9"/>
      <c r="K973" s="9"/>
      <c r="L973" s="9"/>
    </row>
    <row r="974" spans="4:12" ht="15.75" customHeight="1">
      <c r="D974" s="9"/>
      <c r="E974" s="9"/>
      <c r="F974" s="9"/>
      <c r="G974" s="9"/>
      <c r="H974" s="9"/>
      <c r="I974" s="9"/>
      <c r="J974" s="9"/>
      <c r="K974" s="9"/>
      <c r="L974" s="9"/>
    </row>
    <row r="975" spans="4:12" ht="15.75" customHeight="1">
      <c r="D975" s="9"/>
      <c r="E975" s="9"/>
      <c r="F975" s="9"/>
      <c r="G975" s="9"/>
      <c r="H975" s="9"/>
      <c r="I975" s="9"/>
      <c r="J975" s="9"/>
      <c r="K975" s="9"/>
      <c r="L975" s="9"/>
    </row>
    <row r="976" spans="4:12" ht="15.75" customHeight="1">
      <c r="D976" s="9"/>
      <c r="E976" s="9"/>
      <c r="F976" s="9"/>
      <c r="G976" s="9"/>
      <c r="H976" s="9"/>
      <c r="I976" s="9"/>
      <c r="J976" s="9"/>
      <c r="K976" s="9"/>
      <c r="L976" s="9"/>
    </row>
    <row r="977" spans="4:12" ht="15.75" customHeight="1">
      <c r="D977" s="9"/>
      <c r="E977" s="9"/>
      <c r="F977" s="9"/>
      <c r="G977" s="9"/>
      <c r="H977" s="9"/>
      <c r="I977" s="9"/>
      <c r="J977" s="9"/>
      <c r="K977" s="9"/>
      <c r="L977" s="9"/>
    </row>
    <row r="978" spans="4:12" ht="15.75" customHeight="1">
      <c r="D978" s="9"/>
      <c r="E978" s="9"/>
      <c r="F978" s="9"/>
      <c r="G978" s="9"/>
      <c r="H978" s="9"/>
      <c r="I978" s="9"/>
      <c r="J978" s="9"/>
      <c r="K978" s="9"/>
      <c r="L978" s="9"/>
    </row>
    <row r="979" spans="4:12" ht="15.75" customHeight="1">
      <c r="D979" s="9"/>
      <c r="E979" s="9"/>
      <c r="F979" s="9"/>
      <c r="G979" s="9"/>
      <c r="H979" s="9"/>
      <c r="I979" s="9"/>
      <c r="J979" s="9"/>
      <c r="K979" s="9"/>
      <c r="L979" s="9"/>
    </row>
    <row r="980" spans="4:12" ht="15.75" customHeight="1">
      <c r="D980" s="9"/>
      <c r="E980" s="9"/>
      <c r="F980" s="9"/>
      <c r="G980" s="9"/>
      <c r="H980" s="9"/>
      <c r="I980" s="9"/>
      <c r="J980" s="9"/>
      <c r="K980" s="9"/>
      <c r="L980" s="9"/>
    </row>
    <row r="981" spans="4:12" ht="15.75" customHeight="1">
      <c r="D981" s="9"/>
      <c r="E981" s="9"/>
      <c r="F981" s="9"/>
      <c r="G981" s="9"/>
      <c r="H981" s="9"/>
      <c r="I981" s="9"/>
      <c r="J981" s="9"/>
      <c r="K981" s="9"/>
      <c r="L981" s="9"/>
    </row>
    <row r="982" spans="4:12" ht="15.75" customHeight="1">
      <c r="D982" s="9"/>
      <c r="E982" s="9"/>
      <c r="F982" s="9"/>
      <c r="G982" s="9"/>
      <c r="H982" s="9"/>
      <c r="I982" s="9"/>
      <c r="J982" s="9"/>
      <c r="K982" s="9"/>
      <c r="L982" s="9"/>
    </row>
    <row r="983" spans="4:12" ht="15.75" customHeight="1">
      <c r="D983" s="9"/>
      <c r="E983" s="9"/>
      <c r="F983" s="9"/>
      <c r="G983" s="9"/>
      <c r="H983" s="9"/>
      <c r="I983" s="9"/>
      <c r="J983" s="9"/>
      <c r="K983" s="9"/>
      <c r="L983" s="9"/>
    </row>
    <row r="984" spans="4:12" ht="15.75" customHeight="1">
      <c r="D984" s="9"/>
      <c r="E984" s="9"/>
      <c r="F984" s="9"/>
      <c r="G984" s="9"/>
      <c r="H984" s="9"/>
      <c r="I984" s="9"/>
      <c r="J984" s="9"/>
      <c r="K984" s="9"/>
      <c r="L984" s="9"/>
    </row>
    <row r="985" spans="4:12" ht="15.75" customHeight="1">
      <c r="D985" s="9"/>
      <c r="E985" s="9"/>
      <c r="F985" s="9"/>
      <c r="G985" s="9"/>
      <c r="H985" s="9"/>
      <c r="I985" s="9"/>
      <c r="J985" s="9"/>
      <c r="K985" s="9"/>
      <c r="L985" s="9"/>
    </row>
    <row r="986" spans="4:12" ht="15.75" customHeight="1">
      <c r="D986" s="9"/>
      <c r="E986" s="9"/>
      <c r="F986" s="9"/>
      <c r="G986" s="9"/>
      <c r="H986" s="9"/>
      <c r="I986" s="9"/>
      <c r="J986" s="9"/>
      <c r="K986" s="9"/>
      <c r="L986" s="9"/>
    </row>
    <row r="987" spans="4:12" ht="15.75" customHeight="1">
      <c r="D987" s="9"/>
      <c r="E987" s="9"/>
      <c r="F987" s="9"/>
      <c r="G987" s="9"/>
      <c r="H987" s="9"/>
      <c r="I987" s="9"/>
      <c r="J987" s="9"/>
      <c r="K987" s="9"/>
      <c r="L987" s="9"/>
    </row>
    <row r="988" spans="4:12" ht="15.75" customHeight="1">
      <c r="D988" s="9"/>
      <c r="E988" s="9"/>
      <c r="F988" s="9"/>
      <c r="G988" s="9"/>
      <c r="H988" s="9"/>
      <c r="I988" s="9"/>
      <c r="J988" s="9"/>
      <c r="K988" s="9"/>
      <c r="L988" s="9"/>
    </row>
    <row r="989" spans="4:12" ht="15.75" customHeight="1">
      <c r="D989" s="9"/>
      <c r="E989" s="9"/>
      <c r="F989" s="9"/>
      <c r="G989" s="9"/>
      <c r="H989" s="9"/>
      <c r="I989" s="9"/>
      <c r="J989" s="9"/>
      <c r="K989" s="9"/>
      <c r="L989" s="9"/>
    </row>
    <row r="990" spans="4:12" ht="15.75" customHeight="1">
      <c r="D990" s="9"/>
      <c r="E990" s="9"/>
      <c r="F990" s="9"/>
      <c r="G990" s="9"/>
      <c r="H990" s="9"/>
      <c r="I990" s="9"/>
      <c r="J990" s="9"/>
      <c r="K990" s="9"/>
      <c r="L990" s="9"/>
    </row>
    <row r="991" spans="4:12" ht="15.75" customHeight="1">
      <c r="D991" s="9"/>
      <c r="E991" s="9"/>
      <c r="F991" s="9"/>
      <c r="G991" s="9"/>
      <c r="H991" s="9"/>
      <c r="I991" s="9"/>
      <c r="J991" s="9"/>
      <c r="K991" s="9"/>
      <c r="L991" s="9"/>
    </row>
    <row r="992" spans="4:12" ht="15.75" customHeight="1">
      <c r="D992" s="9"/>
      <c r="E992" s="9"/>
      <c r="F992" s="9"/>
      <c r="G992" s="9"/>
      <c r="H992" s="9"/>
      <c r="I992" s="9"/>
      <c r="J992" s="9"/>
      <c r="K992" s="9"/>
      <c r="L992" s="9"/>
    </row>
    <row r="993" spans="4:12" ht="15.75" customHeight="1">
      <c r="D993" s="9"/>
      <c r="E993" s="9"/>
      <c r="F993" s="9"/>
      <c r="G993" s="9"/>
      <c r="H993" s="9"/>
      <c r="I993" s="9"/>
      <c r="J993" s="9"/>
      <c r="K993" s="9"/>
      <c r="L993" s="9"/>
    </row>
    <row r="994" spans="4:12" ht="15.75" customHeight="1">
      <c r="D994" s="9"/>
      <c r="E994" s="9"/>
      <c r="F994" s="9"/>
      <c r="G994" s="9"/>
      <c r="H994" s="9"/>
      <c r="I994" s="9"/>
      <c r="J994" s="9"/>
      <c r="K994" s="9"/>
      <c r="L994" s="9"/>
    </row>
    <row r="995" spans="4:12" ht="15.75" customHeight="1">
      <c r="D995" s="9"/>
      <c r="E995" s="9"/>
      <c r="F995" s="9"/>
      <c r="G995" s="9"/>
      <c r="H995" s="9"/>
      <c r="I995" s="9"/>
      <c r="J995" s="9"/>
      <c r="K995" s="9"/>
      <c r="L995" s="9"/>
    </row>
    <row r="996" spans="4:12" ht="15.75" customHeight="1">
      <c r="D996" s="9"/>
      <c r="E996" s="9"/>
      <c r="F996" s="9"/>
      <c r="G996" s="9"/>
      <c r="H996" s="9"/>
      <c r="I996" s="9"/>
      <c r="J996" s="9"/>
      <c r="K996" s="9"/>
      <c r="L996" s="9"/>
    </row>
    <row r="997" spans="4:12" ht="15.75" customHeight="1">
      <c r="D997" s="9"/>
      <c r="E997" s="9"/>
      <c r="F997" s="9"/>
      <c r="G997" s="9"/>
      <c r="H997" s="9"/>
      <c r="I997" s="9"/>
      <c r="J997" s="9"/>
      <c r="K997" s="9"/>
      <c r="L997" s="9"/>
    </row>
    <row r="998" spans="4:12" ht="15.75" customHeight="1">
      <c r="D998" s="9"/>
      <c r="E998" s="9"/>
      <c r="F998" s="9"/>
      <c r="G998" s="9"/>
      <c r="H998" s="9"/>
      <c r="I998" s="9"/>
      <c r="J998" s="9"/>
      <c r="K998" s="9"/>
      <c r="L998" s="9"/>
    </row>
    <row r="999" spans="4:12" ht="15.75" customHeight="1">
      <c r="D999" s="9"/>
      <c r="E999" s="9"/>
      <c r="F999" s="9"/>
      <c r="G999" s="9"/>
      <c r="H999" s="9"/>
      <c r="I999" s="9"/>
      <c r="J999" s="9"/>
      <c r="K999" s="9"/>
      <c r="L999" s="9"/>
    </row>
    <row r="1000" spans="4:12" ht="15.75" customHeight="1">
      <c r="D1000" s="9"/>
      <c r="E1000" s="9"/>
      <c r="F1000" s="9"/>
      <c r="G1000" s="9"/>
      <c r="H1000" s="9"/>
      <c r="I1000" s="9"/>
      <c r="J1000" s="9"/>
      <c r="K1000" s="9"/>
      <c r="L1000" s="9"/>
    </row>
  </sheetData>
  <pageMargins left="0.70866141732283472" right="0.39370078740157483" top="0.74803149606299213" bottom="0.57999999999999996" header="0" footer="0"/>
  <pageSetup paperSize="9" orientation="portrait"/>
  <headerFooter>
    <oddFooter>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CQ508"/>
  <sheetViews>
    <sheetView workbookViewId="0">
      <pane xSplit="19" ySplit="4" topLeftCell="T5" activePane="bottomRight" state="frozen"/>
      <selection pane="topRight" activeCell="T1" sqref="T1"/>
      <selection pane="bottomLeft" activeCell="A5" sqref="A5"/>
      <selection pane="bottomRight" activeCell="T5" sqref="T5"/>
    </sheetView>
  </sheetViews>
  <sheetFormatPr baseColWidth="10" defaultColWidth="12.5703125" defaultRowHeight="15" customHeight="1" x14ac:dyDescent="0"/>
  <cols>
    <col min="1" max="1" width="8" customWidth="1"/>
    <col min="2" max="2" width="34.42578125" customWidth="1"/>
    <col min="3" max="4" width="8" customWidth="1"/>
    <col min="5" max="5" width="11.42578125" customWidth="1"/>
    <col min="6" max="6" width="12" customWidth="1"/>
    <col min="7" max="7" width="8" customWidth="1"/>
    <col min="8" max="8" width="14.140625" customWidth="1"/>
    <col min="9" max="9" width="11.140625" customWidth="1"/>
    <col min="10" max="10" width="8" customWidth="1"/>
    <col min="11" max="11" width="12.85546875" customWidth="1"/>
    <col min="12" max="12" width="11.42578125" customWidth="1"/>
    <col min="13" max="13" width="10.5703125" customWidth="1"/>
    <col min="14" max="14" width="11.5703125" customWidth="1"/>
    <col min="15" max="15" width="12.140625" customWidth="1"/>
    <col min="16" max="17" width="8" customWidth="1"/>
    <col min="18" max="18" width="6.28515625" customWidth="1"/>
    <col min="19" max="19" width="27.140625" customWidth="1"/>
    <col min="20" max="20" width="12.140625" customWidth="1"/>
    <col min="21" max="21" width="13" customWidth="1"/>
    <col min="22" max="22" width="2.5703125" customWidth="1"/>
    <col min="23" max="23" width="12" customWidth="1"/>
    <col min="24" max="24" width="2.5703125" customWidth="1"/>
    <col min="25" max="25" width="12" customWidth="1"/>
    <col min="26" max="26" width="2.42578125" customWidth="1"/>
    <col min="27" max="27" width="12" customWidth="1"/>
    <col min="28" max="28" width="2.42578125" customWidth="1"/>
    <col min="29" max="29" width="13" customWidth="1"/>
    <col min="30" max="30" width="2.42578125" customWidth="1"/>
    <col min="31" max="31" width="10.28515625" customWidth="1"/>
    <col min="32" max="32" width="2.42578125" customWidth="1"/>
    <col min="33" max="33" width="9" customWidth="1"/>
    <col min="34" max="34" width="1.5703125" customWidth="1"/>
    <col min="35" max="35" width="9.42578125" customWidth="1"/>
    <col min="36" max="36" width="1.85546875" customWidth="1"/>
    <col min="37" max="37" width="9.42578125" customWidth="1"/>
    <col min="38" max="38" width="1.85546875" customWidth="1"/>
    <col min="39" max="39" width="9.7109375" customWidth="1"/>
    <col min="40" max="41" width="10.42578125" customWidth="1"/>
    <col min="42" max="42" width="9.28515625" customWidth="1"/>
    <col min="43" max="46" width="8.5703125" customWidth="1"/>
    <col min="47" max="53" width="8.140625" customWidth="1"/>
    <col min="54" max="54" width="9" customWidth="1"/>
    <col min="55" max="57" width="8.140625" customWidth="1"/>
    <col min="58" max="58" width="8.5703125" customWidth="1"/>
    <col min="59" max="71" width="8.140625" customWidth="1"/>
    <col min="72" max="72" width="14.28515625" customWidth="1"/>
    <col min="73" max="76" width="8.140625" customWidth="1"/>
    <col min="77" max="78" width="8.5703125" customWidth="1"/>
    <col min="79" max="79" width="8.140625" customWidth="1"/>
    <col min="80" max="80" width="9.85546875" customWidth="1"/>
    <col min="81" max="81" width="8.85546875" customWidth="1"/>
    <col min="82" max="82" width="9" customWidth="1"/>
    <col min="83" max="83" width="9.42578125" customWidth="1"/>
    <col min="84" max="84" width="9.140625" customWidth="1"/>
    <col min="85" max="85" width="11.42578125" customWidth="1"/>
    <col min="86" max="95" width="8" customWidth="1"/>
  </cols>
  <sheetData>
    <row r="1" spans="1:95" ht="14">
      <c r="A1" s="9" t="s">
        <v>12</v>
      </c>
      <c r="B1" s="9"/>
      <c r="C1" s="9"/>
      <c r="D1" s="9"/>
      <c r="E1" s="9"/>
      <c r="F1" s="9"/>
      <c r="G1" s="39"/>
      <c r="H1" s="39"/>
      <c r="I1" s="39"/>
      <c r="J1" s="9" t="s">
        <v>12</v>
      </c>
      <c r="K1" s="9"/>
      <c r="L1" s="9"/>
      <c r="M1" s="9"/>
      <c r="N1" s="9"/>
      <c r="O1" s="9"/>
      <c r="P1" s="40"/>
      <c r="Q1" s="39"/>
      <c r="R1" s="39" t="s">
        <v>12</v>
      </c>
      <c r="S1" s="9"/>
      <c r="T1" s="41"/>
      <c r="U1" s="41"/>
      <c r="V1" s="39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9"/>
      <c r="CQ1" s="9"/>
    </row>
    <row r="2" spans="1:95" ht="14">
      <c r="A2" s="9" t="s">
        <v>85</v>
      </c>
      <c r="B2" s="9"/>
      <c r="C2" s="9"/>
      <c r="D2" s="9"/>
      <c r="E2" s="9"/>
      <c r="F2" s="9"/>
      <c r="G2" s="39"/>
      <c r="H2" s="39"/>
      <c r="I2" s="39"/>
      <c r="J2" s="9" t="s">
        <v>85</v>
      </c>
      <c r="K2" s="9"/>
      <c r="L2" s="9"/>
      <c r="M2" s="9"/>
      <c r="N2" s="9"/>
      <c r="O2" s="9"/>
      <c r="P2" s="40"/>
      <c r="Q2" s="39"/>
      <c r="R2" s="39" t="s">
        <v>85</v>
      </c>
      <c r="S2" s="9"/>
      <c r="T2" s="60" t="s">
        <v>86</v>
      </c>
      <c r="U2" s="61"/>
      <c r="V2" s="39"/>
      <c r="W2" s="44" t="s">
        <v>3</v>
      </c>
      <c r="X2" s="44"/>
      <c r="Y2" s="44" t="s">
        <v>3</v>
      </c>
      <c r="Z2" s="44"/>
      <c r="AA2" s="44" t="s">
        <v>3</v>
      </c>
      <c r="AB2" s="44"/>
      <c r="AC2" s="44" t="s">
        <v>3</v>
      </c>
      <c r="AD2" s="44"/>
      <c r="AE2" s="44" t="s">
        <v>3</v>
      </c>
      <c r="AF2" s="44"/>
      <c r="AG2" s="44" t="s">
        <v>3</v>
      </c>
      <c r="AH2" s="44"/>
      <c r="AI2" s="44" t="s">
        <v>3</v>
      </c>
      <c r="AJ2" s="44"/>
      <c r="AK2" s="44" t="s">
        <v>3</v>
      </c>
      <c r="AL2" s="45"/>
      <c r="AM2" s="45" t="s">
        <v>88</v>
      </c>
      <c r="AN2" s="45" t="s">
        <v>89</v>
      </c>
      <c r="AO2" s="45" t="s">
        <v>90</v>
      </c>
      <c r="AP2" s="45" t="s">
        <v>89</v>
      </c>
      <c r="AQ2" s="45" t="s">
        <v>89</v>
      </c>
      <c r="AR2" s="45" t="s">
        <v>91</v>
      </c>
      <c r="AS2" s="45" t="s">
        <v>92</v>
      </c>
      <c r="AT2" s="45" t="s">
        <v>93</v>
      </c>
      <c r="AU2" s="45" t="s">
        <v>94</v>
      </c>
      <c r="AV2" s="45" t="s">
        <v>96</v>
      </c>
      <c r="AW2" s="45" t="s">
        <v>97</v>
      </c>
      <c r="AX2" s="45" t="s">
        <v>98</v>
      </c>
      <c r="AY2" s="45" t="s">
        <v>99</v>
      </c>
      <c r="AZ2" s="45" t="s">
        <v>100</v>
      </c>
      <c r="BA2" s="45" t="s">
        <v>101</v>
      </c>
      <c r="BB2" s="45" t="s">
        <v>102</v>
      </c>
      <c r="BC2" s="45" t="s">
        <v>103</v>
      </c>
      <c r="BD2" s="45" t="s">
        <v>104</v>
      </c>
      <c r="BE2" s="45" t="s">
        <v>105</v>
      </c>
      <c r="BF2" s="45" t="s">
        <v>106</v>
      </c>
      <c r="BG2" s="45" t="s">
        <v>107</v>
      </c>
      <c r="BH2" s="45" t="s">
        <v>108</v>
      </c>
      <c r="BI2" s="45" t="s">
        <v>109</v>
      </c>
      <c r="BJ2" s="45" t="s">
        <v>110</v>
      </c>
      <c r="BK2" s="45" t="s">
        <v>111</v>
      </c>
      <c r="BL2" s="45" t="s">
        <v>112</v>
      </c>
      <c r="BM2" s="45" t="s">
        <v>113</v>
      </c>
      <c r="BN2" s="45" t="s">
        <v>114</v>
      </c>
      <c r="BO2" s="45" t="s">
        <v>115</v>
      </c>
      <c r="BP2" s="9" t="s">
        <v>116</v>
      </c>
      <c r="BQ2" s="45" t="s">
        <v>117</v>
      </c>
      <c r="BR2" s="45" t="s">
        <v>118</v>
      </c>
      <c r="BS2" s="45" t="s">
        <v>119</v>
      </c>
      <c r="BT2" s="45" t="s">
        <v>120</v>
      </c>
      <c r="BU2" s="45" t="s">
        <v>121</v>
      </c>
      <c r="BV2" s="45" t="s">
        <v>122</v>
      </c>
      <c r="BW2" s="45" t="s">
        <v>123</v>
      </c>
      <c r="BX2" s="45" t="s">
        <v>124</v>
      </c>
      <c r="BY2" s="45" t="s">
        <v>125</v>
      </c>
      <c r="BZ2" s="45" t="s">
        <v>126</v>
      </c>
      <c r="CA2" s="45" t="s">
        <v>127</v>
      </c>
      <c r="CB2" s="45" t="s">
        <v>128</v>
      </c>
      <c r="CC2" s="45" t="s">
        <v>129</v>
      </c>
      <c r="CD2" s="45" t="s">
        <v>130</v>
      </c>
      <c r="CE2" s="45" t="s">
        <v>131</v>
      </c>
      <c r="CF2" s="45" t="s">
        <v>132</v>
      </c>
      <c r="CG2" s="45" t="s">
        <v>133</v>
      </c>
      <c r="CH2" s="39"/>
      <c r="CI2" s="39"/>
      <c r="CJ2" s="39"/>
      <c r="CK2" s="39"/>
      <c r="CL2" s="39"/>
      <c r="CM2" s="39"/>
      <c r="CN2" s="39"/>
      <c r="CO2" s="39"/>
      <c r="CP2" s="9"/>
      <c r="CQ2" s="9"/>
    </row>
    <row r="3" spans="1:95" ht="14">
      <c r="A3" s="9" t="s">
        <v>134</v>
      </c>
      <c r="B3" s="9" t="s">
        <v>135</v>
      </c>
      <c r="C3" s="9" t="s">
        <v>136</v>
      </c>
      <c r="D3" s="9" t="s">
        <v>137</v>
      </c>
      <c r="E3" s="9" t="s">
        <v>136</v>
      </c>
      <c r="F3" s="9" t="s">
        <v>137</v>
      </c>
      <c r="G3" s="39"/>
      <c r="H3" s="39"/>
      <c r="I3" s="39"/>
      <c r="J3" s="9" t="s">
        <v>134</v>
      </c>
      <c r="K3" s="9" t="s">
        <v>135</v>
      </c>
      <c r="L3" s="9" t="s">
        <v>136</v>
      </c>
      <c r="M3" s="9" t="s">
        <v>137</v>
      </c>
      <c r="N3" s="9" t="s">
        <v>136</v>
      </c>
      <c r="O3" s="9" t="s">
        <v>137</v>
      </c>
      <c r="P3" s="40"/>
      <c r="Q3" s="39"/>
      <c r="R3" s="39" t="s">
        <v>134</v>
      </c>
      <c r="S3" s="39" t="s">
        <v>135</v>
      </c>
      <c r="T3" s="43" t="s">
        <v>138</v>
      </c>
      <c r="U3" s="43" t="s">
        <v>8</v>
      </c>
      <c r="V3" s="39"/>
      <c r="W3" s="45">
        <v>2018</v>
      </c>
      <c r="X3" s="45"/>
      <c r="Y3" s="45">
        <v>2017</v>
      </c>
      <c r="Z3" s="45"/>
      <c r="AA3" s="45">
        <v>2016</v>
      </c>
      <c r="AB3" s="44"/>
      <c r="AC3" s="44">
        <v>2015</v>
      </c>
      <c r="AD3" s="44"/>
      <c r="AE3" s="45">
        <v>2014</v>
      </c>
      <c r="AF3" s="45"/>
      <c r="AG3" s="45">
        <v>2013</v>
      </c>
      <c r="AH3" s="45"/>
      <c r="AI3" s="45">
        <v>2012</v>
      </c>
      <c r="AJ3" s="45"/>
      <c r="AK3" s="45">
        <v>2011</v>
      </c>
      <c r="AL3" s="45"/>
      <c r="AM3" s="45" t="s">
        <v>140</v>
      </c>
      <c r="AN3" s="45" t="s">
        <v>141</v>
      </c>
      <c r="AO3" s="45" t="s">
        <v>142</v>
      </c>
      <c r="AP3" s="45" t="s">
        <v>143</v>
      </c>
      <c r="AQ3" s="45" t="s">
        <v>144</v>
      </c>
      <c r="AR3" s="45" t="s">
        <v>145</v>
      </c>
      <c r="AS3" s="45" t="s">
        <v>146</v>
      </c>
      <c r="AT3" s="45"/>
      <c r="AU3" s="45" t="s">
        <v>147</v>
      </c>
      <c r="AV3" s="45" t="s">
        <v>148</v>
      </c>
      <c r="AW3" s="45" t="s">
        <v>149</v>
      </c>
      <c r="AX3" s="45" t="s">
        <v>150</v>
      </c>
      <c r="AY3" s="45" t="s">
        <v>151</v>
      </c>
      <c r="AZ3" s="45" t="s">
        <v>152</v>
      </c>
      <c r="BA3" s="45" t="s">
        <v>153</v>
      </c>
      <c r="BB3" s="45" t="s">
        <v>154</v>
      </c>
      <c r="BC3" s="45" t="s">
        <v>155</v>
      </c>
      <c r="BD3" s="45" t="s">
        <v>156</v>
      </c>
      <c r="BE3" s="45" t="s">
        <v>157</v>
      </c>
      <c r="BF3" s="45" t="s">
        <v>158</v>
      </c>
      <c r="BG3" s="45"/>
      <c r="BH3" s="45" t="s">
        <v>159</v>
      </c>
      <c r="BI3" s="45"/>
      <c r="BJ3" s="45" t="s">
        <v>160</v>
      </c>
      <c r="BK3" s="45" t="s">
        <v>161</v>
      </c>
      <c r="BL3" s="45" t="s">
        <v>162</v>
      </c>
      <c r="BM3" s="45" t="s">
        <v>163</v>
      </c>
      <c r="BN3" s="45" t="s">
        <v>164</v>
      </c>
      <c r="BO3" s="45" t="s">
        <v>165</v>
      </c>
      <c r="BP3" s="45"/>
      <c r="BQ3" s="45" t="s">
        <v>166</v>
      </c>
      <c r="BR3" s="45" t="s">
        <v>167</v>
      </c>
      <c r="BS3" s="45" t="s">
        <v>168</v>
      </c>
      <c r="BT3" s="45" t="s">
        <v>68</v>
      </c>
      <c r="BU3" s="45" t="s">
        <v>169</v>
      </c>
      <c r="BV3" s="45" t="s">
        <v>169</v>
      </c>
      <c r="BW3" s="45" t="s">
        <v>170</v>
      </c>
      <c r="BX3" s="45" t="s">
        <v>171</v>
      </c>
      <c r="BY3" s="45" t="s">
        <v>172</v>
      </c>
      <c r="BZ3" s="45" t="s">
        <v>173</v>
      </c>
      <c r="CA3" s="45"/>
      <c r="CB3" s="45" t="s">
        <v>174</v>
      </c>
      <c r="CC3" s="45" t="s">
        <v>175</v>
      </c>
      <c r="CD3" s="45" t="s">
        <v>176</v>
      </c>
      <c r="CE3" s="45"/>
      <c r="CF3" s="45" t="s">
        <v>177</v>
      </c>
      <c r="CG3" s="45"/>
      <c r="CH3" s="39"/>
      <c r="CI3" s="39"/>
      <c r="CJ3" s="39"/>
      <c r="CK3" s="39"/>
      <c r="CL3" s="39"/>
      <c r="CM3" s="39"/>
      <c r="CN3" s="39"/>
      <c r="CO3" s="39"/>
      <c r="CP3" s="9"/>
      <c r="CQ3" s="9"/>
    </row>
    <row r="4" spans="1:95" ht="14">
      <c r="A4" s="9"/>
      <c r="B4" s="9"/>
      <c r="C4" s="9"/>
      <c r="D4" s="9"/>
      <c r="E4" s="9"/>
      <c r="F4" s="9"/>
      <c r="G4" s="39"/>
      <c r="H4" s="39"/>
      <c r="I4" s="39"/>
      <c r="J4" s="9"/>
      <c r="K4" s="9"/>
      <c r="L4" s="9"/>
      <c r="M4" s="9"/>
      <c r="N4" s="9"/>
      <c r="O4" s="9"/>
      <c r="P4" s="40"/>
      <c r="Q4" s="39"/>
      <c r="R4" s="39"/>
      <c r="S4" s="39"/>
      <c r="T4" s="41"/>
      <c r="U4" s="41" t="s">
        <v>178</v>
      </c>
      <c r="V4" s="39"/>
      <c r="W4" s="47" t="s">
        <v>11</v>
      </c>
      <c r="X4" s="47"/>
      <c r="Y4" s="47" t="s">
        <v>11</v>
      </c>
      <c r="Z4" s="47"/>
      <c r="AA4" s="47" t="s">
        <v>11</v>
      </c>
      <c r="AB4" s="47"/>
      <c r="AC4" s="47" t="s">
        <v>11</v>
      </c>
      <c r="AD4" s="47"/>
      <c r="AE4" s="47" t="s">
        <v>11</v>
      </c>
      <c r="AF4" s="47"/>
      <c r="AG4" s="47" t="s">
        <v>11</v>
      </c>
      <c r="AH4" s="47"/>
      <c r="AI4" s="47" t="s">
        <v>11</v>
      </c>
      <c r="AJ4" s="47"/>
      <c r="AK4" s="47" t="s">
        <v>11</v>
      </c>
      <c r="AL4" s="48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49"/>
      <c r="CH4" s="39"/>
      <c r="CI4" s="39"/>
      <c r="CJ4" s="39"/>
      <c r="CK4" s="39"/>
      <c r="CL4" s="39"/>
      <c r="CM4" s="39"/>
      <c r="CN4" s="39"/>
      <c r="CO4" s="39"/>
      <c r="CP4" s="9"/>
      <c r="CQ4" s="9"/>
    </row>
    <row r="5" spans="1:95" ht="14">
      <c r="A5" s="9">
        <v>105</v>
      </c>
      <c r="B5" s="9" t="s">
        <v>180</v>
      </c>
      <c r="C5" s="9">
        <v>0</v>
      </c>
      <c r="D5" s="9">
        <v>0</v>
      </c>
      <c r="E5" s="9">
        <v>0</v>
      </c>
      <c r="F5" s="9">
        <v>0</v>
      </c>
      <c r="G5" s="39"/>
      <c r="H5" s="49">
        <f t="shared" ref="H5:H12" si="0">+E5-F5-N5+O5</f>
        <v>0</v>
      </c>
      <c r="I5" s="49"/>
      <c r="J5" s="9">
        <v>105</v>
      </c>
      <c r="K5" s="9" t="s">
        <v>180</v>
      </c>
      <c r="L5" s="9">
        <v>0</v>
      </c>
      <c r="M5" s="9">
        <v>0</v>
      </c>
      <c r="N5" s="9">
        <v>0</v>
      </c>
      <c r="O5" s="9">
        <v>0</v>
      </c>
      <c r="P5" s="40">
        <f t="shared" ref="P5:P115" si="1">+R5-J5</f>
        <v>0</v>
      </c>
      <c r="Q5" s="39"/>
      <c r="R5" s="39">
        <v>105</v>
      </c>
      <c r="S5" s="9" t="s">
        <v>180</v>
      </c>
      <c r="T5" s="41">
        <f t="shared" ref="T5:U5" si="2">E5</f>
        <v>0</v>
      </c>
      <c r="U5" s="41">
        <f t="shared" si="2"/>
        <v>0</v>
      </c>
      <c r="V5" s="39"/>
      <c r="W5" s="42">
        <f t="shared" ref="W5:W11" si="3">+T5+U5</f>
        <v>0</v>
      </c>
      <c r="X5" s="42"/>
      <c r="Y5" s="42">
        <v>0</v>
      </c>
      <c r="Z5" s="42"/>
      <c r="AA5" s="42">
        <v>0</v>
      </c>
      <c r="AB5" s="42"/>
      <c r="AC5" s="42">
        <v>0</v>
      </c>
      <c r="AD5" s="42"/>
      <c r="AE5" s="42">
        <v>0</v>
      </c>
      <c r="AF5" s="42"/>
      <c r="AG5" s="42">
        <v>0</v>
      </c>
      <c r="AH5" s="42"/>
      <c r="AI5" s="42">
        <v>9389</v>
      </c>
      <c r="AJ5" s="42"/>
      <c r="AK5" s="42">
        <v>18778</v>
      </c>
      <c r="AL5" s="4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49">
        <f>+W5</f>
        <v>0</v>
      </c>
      <c r="BT5" s="49"/>
      <c r="BU5" s="49"/>
      <c r="BV5" s="49"/>
      <c r="BW5" s="49"/>
      <c r="BX5" s="39"/>
      <c r="BY5" s="39"/>
      <c r="BZ5" s="39"/>
      <c r="CA5" s="39"/>
      <c r="CB5" s="39"/>
      <c r="CC5" s="39"/>
      <c r="CD5" s="39"/>
      <c r="CE5" s="39"/>
      <c r="CF5" s="39"/>
      <c r="CG5" s="49">
        <f t="shared" ref="CG5:CG23" si="4">SUM(AM5:CF5)-W5</f>
        <v>0</v>
      </c>
      <c r="CH5" s="39"/>
      <c r="CI5" s="39"/>
      <c r="CJ5" s="39"/>
      <c r="CK5" s="39"/>
      <c r="CL5" s="39"/>
      <c r="CM5" s="39"/>
      <c r="CN5" s="39"/>
      <c r="CO5" s="39"/>
      <c r="CP5" s="9"/>
      <c r="CQ5" s="9"/>
    </row>
    <row r="6" spans="1:95" ht="14">
      <c r="A6" s="9">
        <v>107</v>
      </c>
      <c r="B6" s="9" t="s">
        <v>181</v>
      </c>
      <c r="C6" s="9">
        <v>0</v>
      </c>
      <c r="D6" s="9">
        <v>0</v>
      </c>
      <c r="E6" s="9">
        <v>0</v>
      </c>
      <c r="F6" s="9">
        <v>0</v>
      </c>
      <c r="G6" s="39"/>
      <c r="H6" s="49">
        <f t="shared" si="0"/>
        <v>0</v>
      </c>
      <c r="I6" s="49"/>
      <c r="J6" s="9">
        <v>107</v>
      </c>
      <c r="K6" s="9" t="s">
        <v>181</v>
      </c>
      <c r="L6" s="9">
        <v>0</v>
      </c>
      <c r="M6" s="9">
        <v>0</v>
      </c>
      <c r="N6" s="9">
        <v>0</v>
      </c>
      <c r="O6" s="9">
        <v>0</v>
      </c>
      <c r="P6" s="40">
        <f t="shared" si="1"/>
        <v>0</v>
      </c>
      <c r="Q6" s="39"/>
      <c r="R6" s="39">
        <v>107</v>
      </c>
      <c r="S6" s="9" t="s">
        <v>181</v>
      </c>
      <c r="T6" s="41">
        <f t="shared" ref="T6:U6" si="5">E6</f>
        <v>0</v>
      </c>
      <c r="U6" s="41">
        <f t="shared" si="5"/>
        <v>0</v>
      </c>
      <c r="V6" s="39"/>
      <c r="W6" s="42">
        <f t="shared" si="3"/>
        <v>0</v>
      </c>
      <c r="X6" s="42"/>
      <c r="Y6" s="42">
        <v>0</v>
      </c>
      <c r="Z6" s="42"/>
      <c r="AA6" s="42">
        <v>0</v>
      </c>
      <c r="AB6" s="42"/>
      <c r="AC6" s="42">
        <v>0</v>
      </c>
      <c r="AD6" s="42"/>
      <c r="AE6" s="42">
        <v>0</v>
      </c>
      <c r="AF6" s="42"/>
      <c r="AG6" s="42">
        <v>0</v>
      </c>
      <c r="AH6" s="42"/>
      <c r="AI6" s="42">
        <v>0</v>
      </c>
      <c r="AJ6" s="42"/>
      <c r="AK6" s="42">
        <v>1750</v>
      </c>
      <c r="AL6" s="4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49">
        <f>+W6</f>
        <v>0</v>
      </c>
      <c r="BU6" s="49"/>
      <c r="BV6" s="49"/>
      <c r="BW6" s="49"/>
      <c r="BX6" s="39"/>
      <c r="BY6" s="39"/>
      <c r="BZ6" s="39"/>
      <c r="CA6" s="39"/>
      <c r="CB6" s="39"/>
      <c r="CC6" s="39"/>
      <c r="CD6" s="39"/>
      <c r="CE6" s="39"/>
      <c r="CF6" s="39"/>
      <c r="CG6" s="49">
        <f t="shared" si="4"/>
        <v>0</v>
      </c>
      <c r="CH6" s="39"/>
      <c r="CI6" s="39"/>
      <c r="CJ6" s="39"/>
      <c r="CK6" s="39"/>
      <c r="CL6" s="39"/>
      <c r="CM6" s="39"/>
      <c r="CN6" s="39"/>
      <c r="CO6" s="39"/>
      <c r="CP6" s="9"/>
      <c r="CQ6" s="9"/>
    </row>
    <row r="7" spans="1:95" ht="14">
      <c r="A7" s="9">
        <v>110</v>
      </c>
      <c r="B7" s="9" t="s">
        <v>179</v>
      </c>
      <c r="C7" s="9">
        <v>0</v>
      </c>
      <c r="D7" s="9">
        <v>0</v>
      </c>
      <c r="E7" s="50">
        <v>11939.25</v>
      </c>
      <c r="F7" s="9">
        <v>0</v>
      </c>
      <c r="G7" s="39"/>
      <c r="H7" s="49">
        <f t="shared" si="0"/>
        <v>0</v>
      </c>
      <c r="I7" s="49"/>
      <c r="J7" s="9">
        <v>110</v>
      </c>
      <c r="K7" s="9" t="s">
        <v>179</v>
      </c>
      <c r="L7" s="9">
        <v>0</v>
      </c>
      <c r="M7" s="50">
        <v>-11941</v>
      </c>
      <c r="N7" s="50">
        <v>11939.25</v>
      </c>
      <c r="O7" s="9">
        <v>0</v>
      </c>
      <c r="P7" s="40">
        <f t="shared" si="1"/>
        <v>0</v>
      </c>
      <c r="Q7" s="39"/>
      <c r="R7" s="39">
        <v>110</v>
      </c>
      <c r="S7" s="9" t="s">
        <v>179</v>
      </c>
      <c r="T7" s="41">
        <f t="shared" ref="T7:U7" si="6">E7</f>
        <v>11939.25</v>
      </c>
      <c r="U7" s="41">
        <f t="shared" si="6"/>
        <v>0</v>
      </c>
      <c r="V7" s="39"/>
      <c r="W7" s="42">
        <f t="shared" si="3"/>
        <v>11939.25</v>
      </c>
      <c r="X7" s="42"/>
      <c r="Y7" s="42">
        <v>23880.25</v>
      </c>
      <c r="Z7" s="42"/>
      <c r="AA7" s="42">
        <v>35821.599999999999</v>
      </c>
      <c r="AB7" s="42"/>
      <c r="AC7" s="42">
        <v>16344.5</v>
      </c>
      <c r="AD7" s="42"/>
      <c r="AE7" s="42">
        <v>32690.5</v>
      </c>
      <c r="AF7" s="42"/>
      <c r="AG7" s="42">
        <v>49037.5</v>
      </c>
      <c r="AH7" s="42"/>
      <c r="AI7" s="42">
        <v>18626</v>
      </c>
      <c r="AJ7" s="42"/>
      <c r="AK7" s="42">
        <v>37256</v>
      </c>
      <c r="AL7" s="4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49"/>
      <c r="BU7" s="49">
        <f>+W7</f>
        <v>11939.25</v>
      </c>
      <c r="BV7" s="49"/>
      <c r="BW7" s="49"/>
      <c r="BX7" s="39"/>
      <c r="BY7" s="39"/>
      <c r="BZ7" s="39"/>
      <c r="CA7" s="39"/>
      <c r="CB7" s="39"/>
      <c r="CC7" s="39"/>
      <c r="CD7" s="39"/>
      <c r="CE7" s="39"/>
      <c r="CF7" s="39"/>
      <c r="CG7" s="49">
        <f t="shared" si="4"/>
        <v>0</v>
      </c>
      <c r="CH7" s="39"/>
      <c r="CI7" s="39"/>
      <c r="CJ7" s="39"/>
      <c r="CK7" s="39"/>
      <c r="CL7" s="39"/>
      <c r="CM7" s="39"/>
      <c r="CN7" s="39"/>
      <c r="CO7" s="39"/>
      <c r="CP7" s="9"/>
      <c r="CQ7" s="9"/>
    </row>
    <row r="8" spans="1:95" ht="14">
      <c r="A8" s="9">
        <v>112</v>
      </c>
      <c r="B8" s="9" t="s">
        <v>183</v>
      </c>
      <c r="C8" s="9">
        <v>0</v>
      </c>
      <c r="D8" s="9">
        <v>0</v>
      </c>
      <c r="E8" s="50">
        <v>10230.25</v>
      </c>
      <c r="F8" s="9">
        <v>0</v>
      </c>
      <c r="G8" s="39"/>
      <c r="H8" s="49">
        <f t="shared" si="0"/>
        <v>0</v>
      </c>
      <c r="I8" s="49"/>
      <c r="J8" s="9">
        <v>112</v>
      </c>
      <c r="K8" s="9" t="s">
        <v>183</v>
      </c>
      <c r="L8" s="9">
        <v>0</v>
      </c>
      <c r="M8" s="50">
        <v>-6820</v>
      </c>
      <c r="N8" s="50">
        <v>10230.25</v>
      </c>
      <c r="O8" s="9">
        <v>0</v>
      </c>
      <c r="P8" s="40">
        <f t="shared" si="1"/>
        <v>0</v>
      </c>
      <c r="Q8" s="39"/>
      <c r="R8" s="39">
        <v>112</v>
      </c>
      <c r="S8" s="9" t="s">
        <v>183</v>
      </c>
      <c r="T8" s="41">
        <f t="shared" ref="T8:U8" si="7">E8</f>
        <v>10230.25</v>
      </c>
      <c r="U8" s="41">
        <f t="shared" si="7"/>
        <v>0</v>
      </c>
      <c r="V8" s="39"/>
      <c r="W8" s="42">
        <f t="shared" si="3"/>
        <v>10230.25</v>
      </c>
      <c r="X8" s="42"/>
      <c r="Y8" s="42">
        <v>13024</v>
      </c>
      <c r="Z8" s="42"/>
      <c r="AA8" s="42">
        <v>12706.15</v>
      </c>
      <c r="AB8" s="42"/>
      <c r="AC8" s="42">
        <v>7825.25</v>
      </c>
      <c r="AD8" s="42"/>
      <c r="AE8" s="42">
        <v>7770.75</v>
      </c>
      <c r="AF8" s="42"/>
      <c r="AG8" s="42">
        <v>7017.25</v>
      </c>
      <c r="AH8" s="42"/>
      <c r="AI8" s="42">
        <v>8242</v>
      </c>
      <c r="AJ8" s="42"/>
      <c r="AK8" s="42">
        <v>15209</v>
      </c>
      <c r="AL8" s="4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49"/>
      <c r="BU8" s="49"/>
      <c r="BV8" s="49">
        <f>+W8</f>
        <v>10230.25</v>
      </c>
      <c r="BW8" s="49"/>
      <c r="BX8" s="39"/>
      <c r="BY8" s="39"/>
      <c r="BZ8" s="39"/>
      <c r="CA8" s="39"/>
      <c r="CB8" s="39"/>
      <c r="CC8" s="39"/>
      <c r="CD8" s="39"/>
      <c r="CE8" s="39"/>
      <c r="CF8" s="39"/>
      <c r="CG8" s="49">
        <f t="shared" si="4"/>
        <v>0</v>
      </c>
      <c r="CH8" s="39"/>
      <c r="CI8" s="39"/>
      <c r="CJ8" s="39"/>
      <c r="CK8" s="39"/>
      <c r="CL8" s="39"/>
      <c r="CM8" s="39"/>
      <c r="CN8" s="39"/>
      <c r="CO8" s="39"/>
      <c r="CP8" s="9"/>
      <c r="CQ8" s="9"/>
    </row>
    <row r="9" spans="1:95" ht="14">
      <c r="A9" s="9">
        <v>115</v>
      </c>
      <c r="B9" s="9" t="s">
        <v>184</v>
      </c>
      <c r="C9" s="9">
        <v>0</v>
      </c>
      <c r="D9" s="9">
        <v>0</v>
      </c>
      <c r="E9" s="9">
        <v>0</v>
      </c>
      <c r="F9" s="9">
        <v>0</v>
      </c>
      <c r="G9" s="39"/>
      <c r="H9" s="49">
        <f t="shared" si="0"/>
        <v>0</v>
      </c>
      <c r="I9" s="49"/>
      <c r="J9" s="9">
        <v>115</v>
      </c>
      <c r="K9" s="9" t="s">
        <v>184</v>
      </c>
      <c r="L9" s="9">
        <v>0</v>
      </c>
      <c r="M9" s="50">
        <v>-3280</v>
      </c>
      <c r="N9" s="9">
        <v>0</v>
      </c>
      <c r="O9" s="9">
        <v>0</v>
      </c>
      <c r="P9" s="40">
        <f t="shared" si="1"/>
        <v>0</v>
      </c>
      <c r="Q9" s="39"/>
      <c r="R9" s="39">
        <v>115</v>
      </c>
      <c r="S9" s="9" t="s">
        <v>184</v>
      </c>
      <c r="T9" s="41">
        <f t="shared" ref="T9:U9" si="8">E9</f>
        <v>0</v>
      </c>
      <c r="U9" s="41">
        <f t="shared" si="8"/>
        <v>0</v>
      </c>
      <c r="V9" s="39"/>
      <c r="W9" s="42">
        <f t="shared" si="3"/>
        <v>0</v>
      </c>
      <c r="X9" s="42"/>
      <c r="Y9" s="42">
        <v>3280</v>
      </c>
      <c r="Z9" s="42"/>
      <c r="AA9" s="42">
        <v>6560</v>
      </c>
      <c r="AB9" s="42"/>
      <c r="AC9" s="42">
        <v>9840</v>
      </c>
      <c r="AD9" s="42"/>
      <c r="AE9" s="42">
        <v>13120</v>
      </c>
      <c r="AF9" s="42"/>
      <c r="AG9" s="42">
        <v>11432</v>
      </c>
      <c r="AH9" s="42"/>
      <c r="AI9" s="42">
        <v>22863</v>
      </c>
      <c r="AJ9" s="42"/>
      <c r="AK9" s="42">
        <v>34294</v>
      </c>
      <c r="AL9" s="4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49">
        <f>+W9</f>
        <v>0</v>
      </c>
      <c r="BX9" s="39"/>
      <c r="BY9" s="39"/>
      <c r="BZ9" s="39"/>
      <c r="CA9" s="39"/>
      <c r="CB9" s="39"/>
      <c r="CC9" s="39"/>
      <c r="CD9" s="39"/>
      <c r="CE9" s="39"/>
      <c r="CF9" s="39"/>
      <c r="CG9" s="49">
        <f t="shared" si="4"/>
        <v>0</v>
      </c>
      <c r="CH9" s="39"/>
      <c r="CI9" s="39"/>
      <c r="CJ9" s="39"/>
      <c r="CK9" s="39"/>
      <c r="CL9" s="39"/>
      <c r="CM9" s="39"/>
      <c r="CN9" s="39"/>
      <c r="CO9" s="39"/>
      <c r="CP9" s="9"/>
      <c r="CQ9" s="9"/>
    </row>
    <row r="10" spans="1:95" ht="14">
      <c r="A10" s="9">
        <v>118</v>
      </c>
      <c r="B10" s="9" t="s">
        <v>185</v>
      </c>
      <c r="C10" s="9">
        <v>0</v>
      </c>
      <c r="D10" s="9">
        <v>0</v>
      </c>
      <c r="E10" s="9">
        <v>0</v>
      </c>
      <c r="F10" s="9">
        <v>0</v>
      </c>
      <c r="G10" s="39"/>
      <c r="H10" s="49">
        <f t="shared" si="0"/>
        <v>0</v>
      </c>
      <c r="I10" s="49"/>
      <c r="J10" s="9">
        <v>118</v>
      </c>
      <c r="K10" s="9" t="s">
        <v>185</v>
      </c>
      <c r="L10" s="9">
        <v>0</v>
      </c>
      <c r="M10" s="50">
        <v>0</v>
      </c>
      <c r="N10" s="9">
        <v>0</v>
      </c>
      <c r="O10" s="9">
        <v>0</v>
      </c>
      <c r="P10" s="40">
        <f t="shared" si="1"/>
        <v>0</v>
      </c>
      <c r="Q10" s="39"/>
      <c r="R10" s="39">
        <v>118</v>
      </c>
      <c r="S10" s="9" t="s">
        <v>185</v>
      </c>
      <c r="T10" s="41">
        <f t="shared" ref="T10:U10" si="9">E10</f>
        <v>0</v>
      </c>
      <c r="U10" s="41">
        <f t="shared" si="9"/>
        <v>0</v>
      </c>
      <c r="V10" s="39"/>
      <c r="W10" s="42">
        <f t="shared" si="3"/>
        <v>0</v>
      </c>
      <c r="X10" s="42"/>
      <c r="Y10" s="42">
        <v>0</v>
      </c>
      <c r="Z10" s="42"/>
      <c r="AA10" s="42">
        <v>0</v>
      </c>
      <c r="AB10" s="42"/>
      <c r="AC10" s="42">
        <v>0</v>
      </c>
      <c r="AD10" s="42"/>
      <c r="AE10" s="42">
        <v>0</v>
      </c>
      <c r="AF10" s="42"/>
      <c r="AG10" s="42">
        <v>0</v>
      </c>
      <c r="AH10" s="42"/>
      <c r="AI10" s="42"/>
      <c r="AJ10" s="42"/>
      <c r="AK10" s="42"/>
      <c r="AL10" s="4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49">
        <f>+W10</f>
        <v>0</v>
      </c>
      <c r="BU10" s="39"/>
      <c r="BV10" s="39"/>
      <c r="BW10" s="49"/>
      <c r="BX10" s="39"/>
      <c r="BY10" s="39"/>
      <c r="BZ10" s="39"/>
      <c r="CA10" s="39"/>
      <c r="CB10" s="39"/>
      <c r="CC10" s="39"/>
      <c r="CD10" s="39"/>
      <c r="CE10" s="39"/>
      <c r="CF10" s="39"/>
      <c r="CG10" s="49">
        <f t="shared" si="4"/>
        <v>0</v>
      </c>
      <c r="CH10" s="39"/>
      <c r="CI10" s="39"/>
      <c r="CJ10" s="39"/>
      <c r="CK10" s="39"/>
      <c r="CL10" s="39"/>
      <c r="CM10" s="39"/>
      <c r="CN10" s="39"/>
      <c r="CO10" s="39"/>
      <c r="CP10" s="9"/>
      <c r="CQ10" s="9"/>
    </row>
    <row r="11" spans="1:95" ht="14">
      <c r="A11" s="9">
        <v>120</v>
      </c>
      <c r="B11" s="9" t="s">
        <v>187</v>
      </c>
      <c r="C11" s="9"/>
      <c r="D11" s="9"/>
      <c r="E11" s="9">
        <v>0</v>
      </c>
      <c r="F11" s="9">
        <v>0</v>
      </c>
      <c r="G11" s="39"/>
      <c r="H11" s="49">
        <f t="shared" si="0"/>
        <v>0</v>
      </c>
      <c r="I11" s="49"/>
      <c r="J11" s="9">
        <v>120</v>
      </c>
      <c r="K11" s="9" t="s">
        <v>187</v>
      </c>
      <c r="L11" s="9">
        <v>0</v>
      </c>
      <c r="M11" s="50">
        <v>0</v>
      </c>
      <c r="N11" s="9">
        <v>0</v>
      </c>
      <c r="O11" s="9">
        <v>0</v>
      </c>
      <c r="P11" s="40">
        <f t="shared" si="1"/>
        <v>0</v>
      </c>
      <c r="Q11" s="39"/>
      <c r="R11" s="9">
        <v>120</v>
      </c>
      <c r="S11" s="9" t="s">
        <v>187</v>
      </c>
      <c r="T11" s="41">
        <f t="shared" ref="T11:U11" si="10">E11</f>
        <v>0</v>
      </c>
      <c r="U11" s="41">
        <f t="shared" si="10"/>
        <v>0</v>
      </c>
      <c r="V11" s="39"/>
      <c r="W11" s="42">
        <f t="shared" si="3"/>
        <v>0</v>
      </c>
      <c r="X11" s="42"/>
      <c r="Y11" s="42">
        <v>0</v>
      </c>
      <c r="Z11" s="42"/>
      <c r="AA11" s="42">
        <v>0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49"/>
      <c r="BU11" s="39"/>
      <c r="BV11" s="39"/>
      <c r="BW11" s="49"/>
      <c r="BX11" s="39"/>
      <c r="BY11" s="39"/>
      <c r="BZ11" s="39"/>
      <c r="CA11" s="39"/>
      <c r="CB11" s="39"/>
      <c r="CC11" s="39"/>
      <c r="CD11" s="39"/>
      <c r="CE11" s="39"/>
      <c r="CF11" s="39"/>
      <c r="CG11" s="49">
        <f t="shared" si="4"/>
        <v>0</v>
      </c>
      <c r="CH11" s="39"/>
      <c r="CI11" s="39"/>
      <c r="CJ11" s="39"/>
      <c r="CK11" s="39"/>
      <c r="CL11" s="39"/>
      <c r="CM11" s="39"/>
      <c r="CN11" s="39"/>
      <c r="CO11" s="39"/>
      <c r="CP11" s="9"/>
      <c r="CQ11" s="9"/>
    </row>
    <row r="12" spans="1:95" ht="14">
      <c r="A12" s="9">
        <v>129</v>
      </c>
      <c r="B12" s="9" t="s">
        <v>190</v>
      </c>
      <c r="C12" s="9">
        <v>0</v>
      </c>
      <c r="D12" s="9">
        <v>0</v>
      </c>
      <c r="E12" s="50">
        <v>22169.5</v>
      </c>
      <c r="F12" s="9">
        <v>0</v>
      </c>
      <c r="G12" s="39"/>
      <c r="H12" s="49">
        <f t="shared" si="0"/>
        <v>0</v>
      </c>
      <c r="I12" s="49"/>
      <c r="J12" s="9">
        <v>129</v>
      </c>
      <c r="K12" s="9" t="s">
        <v>190</v>
      </c>
      <c r="L12" s="9" t="s">
        <v>191</v>
      </c>
      <c r="M12" s="50">
        <v>-22041</v>
      </c>
      <c r="N12" s="50">
        <v>22169.5</v>
      </c>
      <c r="O12" s="9">
        <v>0</v>
      </c>
      <c r="P12" s="40">
        <f t="shared" si="1"/>
        <v>0</v>
      </c>
      <c r="Q12" s="39"/>
      <c r="R12" s="39">
        <v>129</v>
      </c>
      <c r="S12" s="9" t="s">
        <v>190</v>
      </c>
      <c r="T12" s="41">
        <f t="shared" ref="T12:U12" si="11">E12</f>
        <v>22169.5</v>
      </c>
      <c r="U12" s="41">
        <f t="shared" si="11"/>
        <v>0</v>
      </c>
      <c r="V12" s="39"/>
      <c r="W12" s="42">
        <f>SUM(W5:W11)</f>
        <v>22169.5</v>
      </c>
      <c r="X12" s="42"/>
      <c r="Y12" s="42">
        <f>SUM(Y5:Y11)</f>
        <v>40184.25</v>
      </c>
      <c r="Z12" s="42"/>
      <c r="AA12" s="42">
        <v>55087.75</v>
      </c>
      <c r="AB12" s="42"/>
      <c r="AC12" s="42">
        <v>34009.75</v>
      </c>
      <c r="AD12" s="42"/>
      <c r="AE12" s="42">
        <f>SUM(AE5:AE9)</f>
        <v>53581.25</v>
      </c>
      <c r="AF12" s="42"/>
      <c r="AG12" s="42">
        <f>SUM(AG5:AG9)</f>
        <v>67486.75</v>
      </c>
      <c r="AH12" s="42"/>
      <c r="AI12" s="42">
        <f>SUM(AI5:AI9)</f>
        <v>59120</v>
      </c>
      <c r="AJ12" s="42"/>
      <c r="AK12" s="42">
        <f>SUM(AK5:AK9)</f>
        <v>107287</v>
      </c>
      <c r="AL12" s="4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49">
        <f t="shared" si="4"/>
        <v>-22169.5</v>
      </c>
      <c r="CH12" s="39"/>
      <c r="CI12" s="39"/>
      <c r="CJ12" s="39"/>
      <c r="CK12" s="39"/>
      <c r="CL12" s="39"/>
      <c r="CM12" s="39"/>
      <c r="CN12" s="39"/>
      <c r="CO12" s="39"/>
      <c r="CP12" s="9"/>
      <c r="CQ12" s="9"/>
    </row>
    <row r="13" spans="1:95" ht="14">
      <c r="A13" s="9"/>
      <c r="B13" s="9"/>
      <c r="C13" s="9"/>
      <c r="D13" s="9"/>
      <c r="E13" s="9"/>
      <c r="F13" s="9"/>
      <c r="G13" s="39"/>
      <c r="H13" s="49"/>
      <c r="I13" s="49"/>
      <c r="J13" s="9"/>
      <c r="K13" s="9"/>
      <c r="L13" s="9"/>
      <c r="M13" s="9"/>
      <c r="N13" s="9"/>
      <c r="O13" s="9"/>
      <c r="P13" s="40">
        <f t="shared" si="1"/>
        <v>0</v>
      </c>
      <c r="Q13" s="39"/>
      <c r="R13" s="39"/>
      <c r="S13" s="9"/>
      <c r="T13" s="41">
        <f t="shared" ref="T13:U13" si="12">E13</f>
        <v>0</v>
      </c>
      <c r="U13" s="41">
        <f t="shared" si="12"/>
        <v>0</v>
      </c>
      <c r="V13" s="39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49">
        <f t="shared" si="4"/>
        <v>0</v>
      </c>
      <c r="CH13" s="39"/>
      <c r="CI13" s="39"/>
      <c r="CJ13" s="39"/>
      <c r="CK13" s="39"/>
      <c r="CL13" s="39"/>
      <c r="CM13" s="39"/>
      <c r="CN13" s="39"/>
      <c r="CO13" s="39"/>
      <c r="CP13" s="9"/>
      <c r="CQ13" s="9"/>
    </row>
    <row r="14" spans="1:95" ht="14">
      <c r="A14" s="9">
        <v>141</v>
      </c>
      <c r="B14" s="9" t="s">
        <v>193</v>
      </c>
      <c r="C14" s="9">
        <v>0</v>
      </c>
      <c r="D14" s="9">
        <v>0</v>
      </c>
      <c r="E14" s="9">
        <v>1400</v>
      </c>
      <c r="F14" s="9">
        <v>0</v>
      </c>
      <c r="G14" s="39"/>
      <c r="H14" s="49">
        <f t="shared" ref="H14:H15" si="13">+E14-F14-N14+O14</f>
        <v>0</v>
      </c>
      <c r="I14" s="49"/>
      <c r="J14" s="9">
        <v>141</v>
      </c>
      <c r="K14" s="9" t="s">
        <v>193</v>
      </c>
      <c r="L14" s="9">
        <v>1400</v>
      </c>
      <c r="M14" s="9">
        <v>0</v>
      </c>
      <c r="N14" s="9">
        <v>1400</v>
      </c>
      <c r="O14" s="9">
        <v>0</v>
      </c>
      <c r="P14" s="40">
        <f t="shared" si="1"/>
        <v>0</v>
      </c>
      <c r="Q14" s="39"/>
      <c r="R14" s="39">
        <v>141</v>
      </c>
      <c r="S14" s="9" t="s">
        <v>193</v>
      </c>
      <c r="T14" s="41">
        <f t="shared" ref="T14:U14" si="14">E14</f>
        <v>1400</v>
      </c>
      <c r="U14" s="41">
        <f t="shared" si="14"/>
        <v>0</v>
      </c>
      <c r="V14" s="39"/>
      <c r="W14" s="42">
        <f>+T14+U14</f>
        <v>1400</v>
      </c>
      <c r="X14" s="42"/>
      <c r="Y14" s="42">
        <v>2100</v>
      </c>
      <c r="Z14" s="42"/>
      <c r="AA14" s="42">
        <v>0</v>
      </c>
      <c r="AB14" s="42"/>
      <c r="AC14" s="42">
        <v>0</v>
      </c>
      <c r="AD14" s="42"/>
      <c r="AE14" s="42">
        <v>3667.7</v>
      </c>
      <c r="AF14" s="42"/>
      <c r="AG14" s="42">
        <v>22900</v>
      </c>
      <c r="AH14" s="42"/>
      <c r="AI14" s="42">
        <v>8917.9700000000012</v>
      </c>
      <c r="AJ14" s="42"/>
      <c r="AK14" s="42">
        <v>10065</v>
      </c>
      <c r="AL14" s="4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49">
        <f>+W14</f>
        <v>1400</v>
      </c>
      <c r="BY14" s="39"/>
      <c r="BZ14" s="39"/>
      <c r="CA14" s="39"/>
      <c r="CB14" s="39"/>
      <c r="CC14" s="39"/>
      <c r="CD14" s="39"/>
      <c r="CE14" s="39"/>
      <c r="CF14" s="39"/>
      <c r="CG14" s="49">
        <f t="shared" si="4"/>
        <v>0</v>
      </c>
      <c r="CH14" s="39"/>
      <c r="CI14" s="39"/>
      <c r="CJ14" s="39"/>
      <c r="CK14" s="39"/>
      <c r="CL14" s="39"/>
      <c r="CM14" s="39"/>
      <c r="CN14" s="39"/>
      <c r="CO14" s="39"/>
      <c r="CP14" s="9"/>
      <c r="CQ14" s="9"/>
    </row>
    <row r="15" spans="1:95" ht="14">
      <c r="A15" s="9">
        <v>149</v>
      </c>
      <c r="B15" s="9" t="s">
        <v>194</v>
      </c>
      <c r="C15" s="9">
        <v>0</v>
      </c>
      <c r="D15" s="9">
        <v>0</v>
      </c>
      <c r="E15" s="9">
        <v>1400</v>
      </c>
      <c r="F15" s="9">
        <v>0</v>
      </c>
      <c r="G15" s="39"/>
      <c r="H15" s="49">
        <f t="shared" si="13"/>
        <v>0</v>
      </c>
      <c r="I15" s="49"/>
      <c r="J15" s="9">
        <v>149</v>
      </c>
      <c r="K15" s="9" t="s">
        <v>194</v>
      </c>
      <c r="L15" s="9">
        <v>1400</v>
      </c>
      <c r="M15" s="9">
        <v>0</v>
      </c>
      <c r="N15" s="9">
        <v>1400</v>
      </c>
      <c r="O15" s="9">
        <v>0</v>
      </c>
      <c r="P15" s="40">
        <f t="shared" si="1"/>
        <v>0</v>
      </c>
      <c r="Q15" s="39"/>
      <c r="R15" s="39">
        <v>149</v>
      </c>
      <c r="S15" s="9" t="s">
        <v>194</v>
      </c>
      <c r="T15" s="41">
        <f t="shared" ref="T15:U15" si="15">E15</f>
        <v>1400</v>
      </c>
      <c r="U15" s="41">
        <f t="shared" si="15"/>
        <v>0</v>
      </c>
      <c r="V15" s="39"/>
      <c r="W15" s="42">
        <f>SUM(W14)</f>
        <v>1400</v>
      </c>
      <c r="X15" s="42"/>
      <c r="Y15" s="42">
        <f>SUM(Y14)</f>
        <v>2100</v>
      </c>
      <c r="Z15" s="42"/>
      <c r="AA15" s="42">
        <v>0</v>
      </c>
      <c r="AB15" s="42"/>
      <c r="AC15" s="42">
        <v>0</v>
      </c>
      <c r="AD15" s="42"/>
      <c r="AE15" s="42">
        <v>3667.7</v>
      </c>
      <c r="AF15" s="42"/>
      <c r="AG15" s="42">
        <f>SUM(AG14)</f>
        <v>22900</v>
      </c>
      <c r="AH15" s="42"/>
      <c r="AI15" s="42">
        <f>SUM(AI14)</f>
        <v>8917.9700000000012</v>
      </c>
      <c r="AJ15" s="42"/>
      <c r="AK15" s="42">
        <f>SUM(AK14)</f>
        <v>10065</v>
      </c>
      <c r="AL15" s="4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49">
        <f t="shared" si="4"/>
        <v>-1400</v>
      </c>
      <c r="CH15" s="39"/>
      <c r="CI15" s="39"/>
      <c r="CJ15" s="39"/>
      <c r="CK15" s="39"/>
      <c r="CL15" s="39"/>
      <c r="CM15" s="39"/>
      <c r="CN15" s="39"/>
      <c r="CO15" s="39"/>
      <c r="CP15" s="9"/>
      <c r="CQ15" s="9"/>
    </row>
    <row r="16" spans="1:95" ht="14">
      <c r="A16" s="9"/>
      <c r="B16" s="9"/>
      <c r="C16" s="9"/>
      <c r="D16" s="9"/>
      <c r="E16" s="9"/>
      <c r="F16" s="9"/>
      <c r="G16" s="39"/>
      <c r="H16" s="49"/>
      <c r="I16" s="49"/>
      <c r="J16" s="9"/>
      <c r="K16" s="9"/>
      <c r="L16" s="9"/>
      <c r="M16" s="9"/>
      <c r="N16" s="9"/>
      <c r="O16" s="9"/>
      <c r="P16" s="40">
        <f t="shared" si="1"/>
        <v>0</v>
      </c>
      <c r="Q16" s="39"/>
      <c r="R16" s="39"/>
      <c r="S16" s="9"/>
      <c r="T16" s="41">
        <f t="shared" ref="T16:U16" si="16">E16</f>
        <v>0</v>
      </c>
      <c r="U16" s="41">
        <f t="shared" si="16"/>
        <v>0</v>
      </c>
      <c r="V16" s="39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49">
        <f t="shared" si="4"/>
        <v>0</v>
      </c>
      <c r="CH16" s="39"/>
      <c r="CI16" s="39"/>
      <c r="CJ16" s="39"/>
      <c r="CK16" s="39"/>
      <c r="CL16" s="39"/>
      <c r="CM16" s="39"/>
      <c r="CN16" s="39"/>
      <c r="CO16" s="39"/>
      <c r="CP16" s="9"/>
      <c r="CQ16" s="9"/>
    </row>
    <row r="17" spans="1:95" ht="14">
      <c r="A17" s="9">
        <v>152</v>
      </c>
      <c r="B17" s="9" t="s">
        <v>195</v>
      </c>
      <c r="C17" s="9">
        <v>0</v>
      </c>
      <c r="D17" s="9">
        <v>0</v>
      </c>
      <c r="E17" s="50">
        <v>113467</v>
      </c>
      <c r="F17" s="9">
        <v>0</v>
      </c>
      <c r="G17" s="39"/>
      <c r="H17" s="49">
        <f t="shared" ref="H17:H23" si="17">+E17-F17-N17+O17</f>
        <v>0</v>
      </c>
      <c r="I17" s="49"/>
      <c r="J17" s="9">
        <v>152</v>
      </c>
      <c r="K17" s="9" t="s">
        <v>195</v>
      </c>
      <c r="L17" s="9">
        <v>0</v>
      </c>
      <c r="M17" s="50">
        <v>-39283.919999999998</v>
      </c>
      <c r="N17" s="50">
        <v>113467</v>
      </c>
      <c r="O17" s="9">
        <v>0</v>
      </c>
      <c r="P17" s="40">
        <f t="shared" si="1"/>
        <v>0</v>
      </c>
      <c r="Q17" s="39"/>
      <c r="R17" s="39">
        <v>152</v>
      </c>
      <c r="S17" s="9" t="s">
        <v>195</v>
      </c>
      <c r="T17" s="41">
        <f t="shared" ref="T17:U17" si="18">E17</f>
        <v>113467</v>
      </c>
      <c r="U17" s="41">
        <f t="shared" si="18"/>
        <v>0</v>
      </c>
      <c r="V17" s="39"/>
      <c r="W17" s="42">
        <f t="shared" ref="W17:W22" si="19">+T17+U17</f>
        <v>113467</v>
      </c>
      <c r="X17" s="42"/>
      <c r="Y17" s="42">
        <v>152750.92000000001</v>
      </c>
      <c r="Z17" s="42"/>
      <c r="AA17" s="42">
        <v>158240.07999999999</v>
      </c>
      <c r="AB17" s="42"/>
      <c r="AC17" s="42">
        <v>189603.20000000001</v>
      </c>
      <c r="AD17" s="42"/>
      <c r="AE17" s="42">
        <v>173246.24</v>
      </c>
      <c r="AF17" s="42"/>
      <c r="AG17" s="42">
        <v>178759.96</v>
      </c>
      <c r="AH17" s="42"/>
      <c r="AI17" s="42">
        <v>139255.20000000001</v>
      </c>
      <c r="AJ17" s="42"/>
      <c r="AK17" s="42">
        <v>132754.10999999999</v>
      </c>
      <c r="AL17" s="4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49">
        <f t="shared" ref="BY17:BY22" si="20">+W17</f>
        <v>113467</v>
      </c>
      <c r="BZ17" s="49"/>
      <c r="CA17" s="39"/>
      <c r="CB17" s="39"/>
      <c r="CC17" s="39"/>
      <c r="CD17" s="39"/>
      <c r="CE17" s="39"/>
      <c r="CF17" s="39"/>
      <c r="CG17" s="49">
        <f t="shared" si="4"/>
        <v>0</v>
      </c>
      <c r="CH17" s="39"/>
      <c r="CI17" s="39"/>
      <c r="CJ17" s="39"/>
      <c r="CK17" s="39"/>
      <c r="CL17" s="39"/>
      <c r="CM17" s="39"/>
      <c r="CN17" s="39"/>
      <c r="CO17" s="39"/>
      <c r="CP17" s="9"/>
      <c r="CQ17" s="9"/>
    </row>
    <row r="18" spans="1:95" ht="14">
      <c r="A18" s="9">
        <v>153</v>
      </c>
      <c r="B18" s="9" t="s">
        <v>196</v>
      </c>
      <c r="C18" s="9">
        <v>0</v>
      </c>
      <c r="D18" s="9">
        <v>0</v>
      </c>
      <c r="E18" s="9">
        <v>291</v>
      </c>
      <c r="F18" s="9">
        <v>0</v>
      </c>
      <c r="G18" s="39"/>
      <c r="H18" s="49">
        <f t="shared" si="17"/>
        <v>0</v>
      </c>
      <c r="I18" s="49"/>
      <c r="J18" s="9">
        <v>153</v>
      </c>
      <c r="K18" s="9" t="s">
        <v>196</v>
      </c>
      <c r="L18" s="9">
        <v>51</v>
      </c>
      <c r="M18" s="9"/>
      <c r="N18" s="9">
        <v>291</v>
      </c>
      <c r="O18" s="9">
        <v>0</v>
      </c>
      <c r="P18" s="40">
        <f t="shared" si="1"/>
        <v>0</v>
      </c>
      <c r="Q18" s="39"/>
      <c r="R18" s="39">
        <v>153</v>
      </c>
      <c r="S18" s="9" t="s">
        <v>196</v>
      </c>
      <c r="T18" s="41">
        <f t="shared" ref="T18:U18" si="21">E18</f>
        <v>291</v>
      </c>
      <c r="U18" s="41">
        <f t="shared" si="21"/>
        <v>0</v>
      </c>
      <c r="V18" s="39"/>
      <c r="W18" s="42">
        <f t="shared" si="19"/>
        <v>291</v>
      </c>
      <c r="X18" s="42"/>
      <c r="Y18" s="42">
        <v>240</v>
      </c>
      <c r="Z18" s="42"/>
      <c r="AA18" s="42">
        <v>207</v>
      </c>
      <c r="AB18" s="42"/>
      <c r="AC18" s="42">
        <v>132.5</v>
      </c>
      <c r="AD18" s="42"/>
      <c r="AE18" s="42">
        <v>392.17</v>
      </c>
      <c r="AF18" s="42"/>
      <c r="AG18" s="42">
        <v>292.5</v>
      </c>
      <c r="AH18" s="42"/>
      <c r="AI18" s="42">
        <v>435</v>
      </c>
      <c r="AJ18" s="42"/>
      <c r="AK18" s="42">
        <v>973.12</v>
      </c>
      <c r="AL18" s="4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49">
        <f t="shared" si="20"/>
        <v>291</v>
      </c>
      <c r="BZ18" s="49"/>
      <c r="CA18" s="39"/>
      <c r="CB18" s="39"/>
      <c r="CC18" s="39"/>
      <c r="CD18" s="39"/>
      <c r="CE18" s="39"/>
      <c r="CF18" s="39"/>
      <c r="CG18" s="49">
        <f t="shared" si="4"/>
        <v>0</v>
      </c>
      <c r="CH18" s="39"/>
      <c r="CI18" s="39"/>
      <c r="CJ18" s="39"/>
      <c r="CK18" s="39"/>
      <c r="CL18" s="39"/>
      <c r="CM18" s="39"/>
      <c r="CN18" s="39"/>
      <c r="CO18" s="39"/>
      <c r="CP18" s="9"/>
      <c r="CQ18" s="9"/>
    </row>
    <row r="19" spans="1:95" ht="14">
      <c r="A19" s="9">
        <v>154</v>
      </c>
      <c r="B19" s="9" t="s">
        <v>197</v>
      </c>
      <c r="C19" s="9">
        <v>0</v>
      </c>
      <c r="D19" s="9">
        <v>0</v>
      </c>
      <c r="E19" s="50">
        <v>65628</v>
      </c>
      <c r="F19" s="9">
        <v>0</v>
      </c>
      <c r="G19" s="39"/>
      <c r="H19" s="49">
        <f t="shared" si="17"/>
        <v>0</v>
      </c>
      <c r="I19" s="49"/>
      <c r="J19" s="9">
        <v>154</v>
      </c>
      <c r="K19" s="9" t="s">
        <v>197</v>
      </c>
      <c r="L19" s="9">
        <v>0</v>
      </c>
      <c r="M19" s="50">
        <v>-1908</v>
      </c>
      <c r="N19" s="50">
        <v>65628</v>
      </c>
      <c r="O19" s="9">
        <v>0</v>
      </c>
      <c r="P19" s="40">
        <f t="shared" si="1"/>
        <v>0</v>
      </c>
      <c r="Q19" s="39"/>
      <c r="R19" s="39">
        <v>154</v>
      </c>
      <c r="S19" s="9" t="s">
        <v>197</v>
      </c>
      <c r="T19" s="41">
        <f t="shared" ref="T19:U19" si="22">E19</f>
        <v>65628</v>
      </c>
      <c r="U19" s="41">
        <f t="shared" si="22"/>
        <v>0</v>
      </c>
      <c r="V19" s="39"/>
      <c r="W19" s="42">
        <f t="shared" si="19"/>
        <v>65628</v>
      </c>
      <c r="X19" s="42"/>
      <c r="Y19" s="42">
        <v>67536</v>
      </c>
      <c r="Z19" s="42"/>
      <c r="AA19" s="42">
        <v>69258</v>
      </c>
      <c r="AB19" s="42"/>
      <c r="AC19" s="42">
        <v>69300</v>
      </c>
      <c r="AD19" s="42"/>
      <c r="AE19" s="42">
        <v>72480</v>
      </c>
      <c r="AF19" s="42"/>
      <c r="AG19" s="42">
        <v>69606</v>
      </c>
      <c r="AH19" s="42"/>
      <c r="AI19" s="42">
        <v>258951</v>
      </c>
      <c r="AJ19" s="42"/>
      <c r="AK19" s="42">
        <v>275660</v>
      </c>
      <c r="AL19" s="4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49">
        <f t="shared" si="20"/>
        <v>65628</v>
      </c>
      <c r="BZ19" s="49"/>
      <c r="CA19" s="39"/>
      <c r="CB19" s="39"/>
      <c r="CC19" s="39"/>
      <c r="CD19" s="39"/>
      <c r="CE19" s="39"/>
      <c r="CF19" s="39"/>
      <c r="CG19" s="49">
        <f t="shared" si="4"/>
        <v>0</v>
      </c>
      <c r="CH19" s="39"/>
      <c r="CI19" s="39"/>
      <c r="CJ19" s="39"/>
      <c r="CK19" s="39"/>
      <c r="CL19" s="39"/>
      <c r="CM19" s="39"/>
      <c r="CN19" s="39"/>
      <c r="CO19" s="39"/>
      <c r="CP19" s="9"/>
      <c r="CQ19" s="9"/>
    </row>
    <row r="20" spans="1:95" ht="14">
      <c r="A20" s="9">
        <v>156</v>
      </c>
      <c r="B20" s="9" t="s">
        <v>198</v>
      </c>
      <c r="C20" s="9">
        <v>0</v>
      </c>
      <c r="D20" s="9">
        <v>0</v>
      </c>
      <c r="E20" s="50">
        <v>31215</v>
      </c>
      <c r="F20" s="9">
        <v>0</v>
      </c>
      <c r="G20" s="39"/>
      <c r="H20" s="49">
        <f t="shared" si="17"/>
        <v>0</v>
      </c>
      <c r="I20" s="49"/>
      <c r="J20" s="9">
        <v>156</v>
      </c>
      <c r="K20" s="9" t="s">
        <v>198</v>
      </c>
      <c r="L20" s="9">
        <v>0</v>
      </c>
      <c r="M20" s="50">
        <v>-7923</v>
      </c>
      <c r="N20" s="50">
        <v>31215</v>
      </c>
      <c r="O20" s="9">
        <v>0</v>
      </c>
      <c r="P20" s="40">
        <f t="shared" si="1"/>
        <v>0</v>
      </c>
      <c r="Q20" s="39"/>
      <c r="R20" s="39">
        <v>156</v>
      </c>
      <c r="S20" s="9" t="s">
        <v>198</v>
      </c>
      <c r="T20" s="41">
        <f t="shared" ref="T20:U20" si="23">E20</f>
        <v>31215</v>
      </c>
      <c r="U20" s="41">
        <f t="shared" si="23"/>
        <v>0</v>
      </c>
      <c r="V20" s="39"/>
      <c r="W20" s="42">
        <f t="shared" si="19"/>
        <v>31215</v>
      </c>
      <c r="X20" s="42"/>
      <c r="Y20" s="42">
        <v>39138</v>
      </c>
      <c r="Z20" s="42"/>
      <c r="AA20" s="42">
        <v>37110</v>
      </c>
      <c r="AB20" s="42"/>
      <c r="AC20" s="42">
        <v>34590</v>
      </c>
      <c r="AD20" s="42"/>
      <c r="AE20" s="42">
        <v>34695</v>
      </c>
      <c r="AF20" s="42"/>
      <c r="AG20" s="42">
        <v>36048</v>
      </c>
      <c r="AH20" s="42"/>
      <c r="AI20" s="42">
        <v>39810</v>
      </c>
      <c r="AJ20" s="42"/>
      <c r="AK20" s="42">
        <v>35621.19</v>
      </c>
      <c r="AL20" s="4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49">
        <f t="shared" si="20"/>
        <v>31215</v>
      </c>
      <c r="BZ20" s="49"/>
      <c r="CA20" s="39"/>
      <c r="CB20" s="39"/>
      <c r="CC20" s="39"/>
      <c r="CD20" s="39"/>
      <c r="CE20" s="39"/>
      <c r="CF20" s="39"/>
      <c r="CG20" s="49">
        <f t="shared" si="4"/>
        <v>0</v>
      </c>
      <c r="CH20" s="39"/>
      <c r="CI20" s="39"/>
      <c r="CJ20" s="39"/>
      <c r="CK20" s="39"/>
      <c r="CL20" s="39"/>
      <c r="CM20" s="39"/>
      <c r="CN20" s="39"/>
      <c r="CO20" s="39"/>
      <c r="CP20" s="9"/>
      <c r="CQ20" s="9"/>
    </row>
    <row r="21" spans="1:95" ht="15.75" customHeight="1">
      <c r="A21" s="9">
        <v>157</v>
      </c>
      <c r="B21" s="9" t="s">
        <v>199</v>
      </c>
      <c r="C21" s="9">
        <v>0</v>
      </c>
      <c r="D21" s="9">
        <v>0</v>
      </c>
      <c r="E21" s="50">
        <v>87378</v>
      </c>
      <c r="F21" s="9">
        <v>0</v>
      </c>
      <c r="G21" s="39"/>
      <c r="H21" s="49">
        <f t="shared" si="17"/>
        <v>0</v>
      </c>
      <c r="I21" s="49"/>
      <c r="J21" s="9">
        <v>157</v>
      </c>
      <c r="K21" s="9" t="s">
        <v>199</v>
      </c>
      <c r="L21" s="9">
        <v>0</v>
      </c>
      <c r="M21" s="9">
        <v>-454.32</v>
      </c>
      <c r="N21" s="50">
        <v>87378</v>
      </c>
      <c r="O21" s="9">
        <v>0</v>
      </c>
      <c r="P21" s="40">
        <f t="shared" si="1"/>
        <v>0</v>
      </c>
      <c r="Q21" s="39"/>
      <c r="R21" s="39">
        <v>157</v>
      </c>
      <c r="S21" s="9" t="s">
        <v>199</v>
      </c>
      <c r="T21" s="41">
        <f t="shared" ref="T21:U21" si="24">E21</f>
        <v>87378</v>
      </c>
      <c r="U21" s="41">
        <f t="shared" si="24"/>
        <v>0</v>
      </c>
      <c r="V21" s="39"/>
      <c r="W21" s="42">
        <f t="shared" si="19"/>
        <v>87378</v>
      </c>
      <c r="X21" s="42"/>
      <c r="Y21" s="42">
        <v>87832.320000000007</v>
      </c>
      <c r="Z21" s="42"/>
      <c r="AA21" s="42">
        <v>87662.7</v>
      </c>
      <c r="AB21" s="42"/>
      <c r="AC21" s="42">
        <v>87354.3</v>
      </c>
      <c r="AD21" s="42"/>
      <c r="AE21" s="42">
        <v>89328.06</v>
      </c>
      <c r="AF21" s="42"/>
      <c r="AG21" s="42">
        <v>89335.77</v>
      </c>
      <c r="AH21" s="42"/>
      <c r="AI21" s="42"/>
      <c r="AJ21" s="42"/>
      <c r="AK21" s="42"/>
      <c r="AL21" s="4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49">
        <f t="shared" si="20"/>
        <v>87378</v>
      </c>
      <c r="BZ21" s="49"/>
      <c r="CA21" s="39"/>
      <c r="CB21" s="39"/>
      <c r="CC21" s="39"/>
      <c r="CD21" s="39"/>
      <c r="CE21" s="39"/>
      <c r="CF21" s="39"/>
      <c r="CG21" s="49">
        <f t="shared" si="4"/>
        <v>0</v>
      </c>
      <c r="CH21" s="39"/>
      <c r="CI21" s="39"/>
      <c r="CJ21" s="39"/>
      <c r="CK21" s="39"/>
      <c r="CL21" s="39"/>
      <c r="CM21" s="39"/>
      <c r="CN21" s="39"/>
      <c r="CO21" s="39"/>
      <c r="CP21" s="9"/>
      <c r="CQ21" s="9"/>
    </row>
    <row r="22" spans="1:95" ht="15.75" customHeight="1">
      <c r="A22" s="9">
        <v>158</v>
      </c>
      <c r="B22" s="9" t="s">
        <v>200</v>
      </c>
      <c r="C22" s="9">
        <v>0</v>
      </c>
      <c r="D22" s="9">
        <v>0</v>
      </c>
      <c r="E22" s="50">
        <v>73843</v>
      </c>
      <c r="F22" s="9">
        <v>0</v>
      </c>
      <c r="G22" s="39"/>
      <c r="H22" s="49">
        <f t="shared" si="17"/>
        <v>0</v>
      </c>
      <c r="I22" s="49"/>
      <c r="J22" s="9">
        <v>158</v>
      </c>
      <c r="K22" s="9" t="s">
        <v>200</v>
      </c>
      <c r="L22" s="9">
        <v>0</v>
      </c>
      <c r="M22" s="50">
        <v>-19974.599999999999</v>
      </c>
      <c r="N22" s="50">
        <v>73843</v>
      </c>
      <c r="O22" s="9">
        <v>0</v>
      </c>
      <c r="P22" s="40">
        <f t="shared" si="1"/>
        <v>0</v>
      </c>
      <c r="Q22" s="39"/>
      <c r="R22" s="39">
        <v>158</v>
      </c>
      <c r="S22" s="9" t="s">
        <v>200</v>
      </c>
      <c r="T22" s="41">
        <f t="shared" ref="T22:U22" si="25">E22</f>
        <v>73843</v>
      </c>
      <c r="U22" s="41">
        <f t="shared" si="25"/>
        <v>0</v>
      </c>
      <c r="V22" s="39"/>
      <c r="W22" s="42">
        <f t="shared" si="19"/>
        <v>73843</v>
      </c>
      <c r="X22" s="42"/>
      <c r="Y22" s="42">
        <v>93817.600000000006</v>
      </c>
      <c r="Z22" s="42"/>
      <c r="AA22" s="42">
        <v>90584.4</v>
      </c>
      <c r="AB22" s="42"/>
      <c r="AC22" s="42">
        <v>83501.5</v>
      </c>
      <c r="AD22" s="42"/>
      <c r="AE22" s="42">
        <v>84035.8</v>
      </c>
      <c r="AF22" s="42"/>
      <c r="AG22" s="42">
        <v>90050.1</v>
      </c>
      <c r="AH22" s="42"/>
      <c r="AI22" s="42"/>
      <c r="AJ22" s="42"/>
      <c r="AK22" s="42"/>
      <c r="AL22" s="4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49">
        <f t="shared" si="20"/>
        <v>73843</v>
      </c>
      <c r="BZ22" s="49"/>
      <c r="CA22" s="39"/>
      <c r="CB22" s="39"/>
      <c r="CC22" s="39"/>
      <c r="CD22" s="39"/>
      <c r="CE22" s="39"/>
      <c r="CF22" s="39"/>
      <c r="CG22" s="49">
        <f t="shared" si="4"/>
        <v>0</v>
      </c>
      <c r="CH22" s="39"/>
      <c r="CI22" s="39"/>
      <c r="CJ22" s="39"/>
      <c r="CK22" s="39"/>
      <c r="CL22" s="39"/>
      <c r="CM22" s="39"/>
      <c r="CN22" s="39"/>
      <c r="CO22" s="39"/>
      <c r="CP22" s="9"/>
      <c r="CQ22" s="9"/>
    </row>
    <row r="23" spans="1:95" ht="15.75" customHeight="1">
      <c r="A23" s="9">
        <v>159</v>
      </c>
      <c r="B23" s="9" t="s">
        <v>201</v>
      </c>
      <c r="C23" s="9">
        <v>0</v>
      </c>
      <c r="D23" s="9">
        <v>0</v>
      </c>
      <c r="E23" s="50">
        <v>371822</v>
      </c>
      <c r="F23" s="9">
        <v>0</v>
      </c>
      <c r="G23" s="39"/>
      <c r="H23" s="49">
        <f t="shared" si="17"/>
        <v>0</v>
      </c>
      <c r="I23" s="49"/>
      <c r="J23" s="9">
        <v>159</v>
      </c>
      <c r="K23" s="9" t="s">
        <v>201</v>
      </c>
      <c r="L23" s="9">
        <v>0</v>
      </c>
      <c r="M23" s="50">
        <v>-69492.84</v>
      </c>
      <c r="N23" s="50">
        <v>371822</v>
      </c>
      <c r="O23" s="9">
        <v>0</v>
      </c>
      <c r="P23" s="40">
        <f t="shared" si="1"/>
        <v>0</v>
      </c>
      <c r="Q23" s="39"/>
      <c r="R23" s="39">
        <v>159</v>
      </c>
      <c r="S23" s="9" t="s">
        <v>201</v>
      </c>
      <c r="T23" s="41">
        <f t="shared" ref="T23:U23" si="26">E23</f>
        <v>371822</v>
      </c>
      <c r="U23" s="41">
        <f t="shared" si="26"/>
        <v>0</v>
      </c>
      <c r="V23" s="39"/>
      <c r="W23" s="42">
        <f>SUM(W17:W22)</f>
        <v>371822</v>
      </c>
      <c r="X23" s="42"/>
      <c r="Y23" s="42">
        <f>SUM(Y17:Y22)</f>
        <v>441314.83999999997</v>
      </c>
      <c r="Z23" s="42"/>
      <c r="AA23" s="42">
        <v>443062.17999999993</v>
      </c>
      <c r="AB23" s="42"/>
      <c r="AC23" s="42">
        <v>464481.5</v>
      </c>
      <c r="AD23" s="42"/>
      <c r="AE23" s="42">
        <f>SUM(AE17:AE22)</f>
        <v>454177.27</v>
      </c>
      <c r="AF23" s="42"/>
      <c r="AG23" s="42">
        <f>SUM(AG17:AG22)</f>
        <v>464092.32999999996</v>
      </c>
      <c r="AH23" s="42"/>
      <c r="AI23" s="42">
        <f>SUM(AI17:AI22)</f>
        <v>438451.20000000001</v>
      </c>
      <c r="AJ23" s="42"/>
      <c r="AK23" s="42">
        <f>SUM(AK17:AK22)</f>
        <v>445008.42</v>
      </c>
      <c r="AL23" s="49"/>
      <c r="AM23" s="39"/>
      <c r="AN23" s="49"/>
      <c r="AO23" s="4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49">
        <f t="shared" si="4"/>
        <v>-371822</v>
      </c>
      <c r="CH23" s="39"/>
      <c r="CI23" s="39"/>
      <c r="CJ23" s="39"/>
      <c r="CK23" s="39"/>
      <c r="CL23" s="39"/>
      <c r="CM23" s="39"/>
      <c r="CN23" s="39"/>
      <c r="CO23" s="39"/>
      <c r="CP23" s="9"/>
      <c r="CQ23" s="9"/>
    </row>
    <row r="24" spans="1:95" ht="15.75" customHeight="1">
      <c r="A24" s="9"/>
      <c r="B24" s="9"/>
      <c r="C24" s="9"/>
      <c r="D24" s="9"/>
      <c r="E24" s="9"/>
      <c r="F24" s="9"/>
      <c r="G24" s="39"/>
      <c r="H24" s="49"/>
      <c r="I24" s="49"/>
      <c r="J24" s="9"/>
      <c r="K24" s="9"/>
      <c r="L24" s="9"/>
      <c r="M24" s="9"/>
      <c r="N24" s="9"/>
      <c r="O24" s="9"/>
      <c r="P24" s="40">
        <f t="shared" si="1"/>
        <v>0</v>
      </c>
      <c r="Q24" s="39"/>
      <c r="R24" s="39"/>
      <c r="S24" s="9"/>
      <c r="T24" s="41">
        <f t="shared" ref="T24:U24" si="27">E24</f>
        <v>0</v>
      </c>
      <c r="U24" s="41">
        <f t="shared" si="27"/>
        <v>0</v>
      </c>
      <c r="V24" s="39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9"/>
      <c r="AM24" s="39"/>
      <c r="AN24" s="49"/>
      <c r="AO24" s="4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49"/>
      <c r="CH24" s="39"/>
      <c r="CI24" s="39"/>
      <c r="CJ24" s="39"/>
      <c r="CK24" s="39"/>
      <c r="CL24" s="39"/>
      <c r="CM24" s="39"/>
      <c r="CN24" s="39"/>
      <c r="CO24" s="39"/>
      <c r="CP24" s="9"/>
      <c r="CQ24" s="9"/>
    </row>
    <row r="25" spans="1:95" ht="15.75" customHeight="1">
      <c r="A25" s="9">
        <v>162</v>
      </c>
      <c r="B25" s="9" t="s">
        <v>202</v>
      </c>
      <c r="C25" s="9">
        <v>0</v>
      </c>
      <c r="D25" s="9">
        <v>0</v>
      </c>
      <c r="E25" s="50">
        <v>1205</v>
      </c>
      <c r="F25" s="9">
        <v>0</v>
      </c>
      <c r="G25" s="39"/>
      <c r="H25" s="49">
        <f t="shared" ref="H25:H30" si="28">+E25-F25-N25+O25</f>
        <v>0</v>
      </c>
      <c r="I25" s="49"/>
      <c r="J25" s="9">
        <v>162</v>
      </c>
      <c r="K25" s="9" t="s">
        <v>202</v>
      </c>
      <c r="L25" s="9">
        <v>0</v>
      </c>
      <c r="M25" s="50">
        <v>0</v>
      </c>
      <c r="N25" s="50">
        <v>1205</v>
      </c>
      <c r="O25" s="9">
        <v>0</v>
      </c>
      <c r="P25" s="40">
        <f t="shared" si="1"/>
        <v>0</v>
      </c>
      <c r="Q25" s="39"/>
      <c r="R25" s="39">
        <v>162</v>
      </c>
      <c r="S25" s="9" t="s">
        <v>202</v>
      </c>
      <c r="T25" s="41">
        <f t="shared" ref="T25:U25" si="29">E25</f>
        <v>1205</v>
      </c>
      <c r="U25" s="41">
        <f t="shared" si="29"/>
        <v>0</v>
      </c>
      <c r="V25" s="39"/>
      <c r="W25" s="42">
        <f t="shared" ref="W25:W29" si="30">+T25+U25</f>
        <v>1205</v>
      </c>
      <c r="X25" s="42"/>
      <c r="Y25" s="42">
        <v>1205</v>
      </c>
      <c r="Z25" s="42"/>
      <c r="AA25" s="42">
        <v>1205</v>
      </c>
      <c r="AB25" s="42"/>
      <c r="AC25" s="42">
        <v>2535</v>
      </c>
      <c r="AD25" s="42"/>
      <c r="AE25" s="42">
        <v>4775</v>
      </c>
      <c r="AF25" s="42"/>
      <c r="AG25" s="42"/>
      <c r="AH25" s="42"/>
      <c r="AI25" s="42"/>
      <c r="AJ25" s="42"/>
      <c r="AK25" s="42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49">
        <f>+W25</f>
        <v>1205</v>
      </c>
      <c r="CB25" s="39"/>
      <c r="CC25" s="39"/>
      <c r="CD25" s="39"/>
      <c r="CE25" s="39"/>
      <c r="CF25" s="39"/>
      <c r="CG25" s="49">
        <f t="shared" ref="CG25:CG115" si="31">SUM(AM25:CF25)-W25</f>
        <v>0</v>
      </c>
      <c r="CH25" s="39"/>
      <c r="CI25" s="39"/>
      <c r="CJ25" s="39"/>
      <c r="CK25" s="39"/>
      <c r="CL25" s="39"/>
      <c r="CM25" s="39"/>
      <c r="CN25" s="39"/>
      <c r="CO25" s="39"/>
      <c r="CP25" s="9"/>
      <c r="CQ25" s="9"/>
    </row>
    <row r="26" spans="1:95" ht="15.75" customHeight="1">
      <c r="A26" s="9">
        <v>163</v>
      </c>
      <c r="B26" s="9" t="s">
        <v>203</v>
      </c>
      <c r="C26" s="9">
        <v>0</v>
      </c>
      <c r="D26" s="9">
        <v>0</v>
      </c>
      <c r="E26" s="50">
        <v>267421.92</v>
      </c>
      <c r="F26" s="9">
        <v>0</v>
      </c>
      <c r="G26" s="39"/>
      <c r="H26" s="49">
        <f t="shared" si="28"/>
        <v>0</v>
      </c>
      <c r="I26" s="49"/>
      <c r="J26" s="9">
        <v>163</v>
      </c>
      <c r="K26" s="9" t="s">
        <v>204</v>
      </c>
      <c r="L26" s="50">
        <v>38860.75</v>
      </c>
      <c r="M26" s="50">
        <v>0</v>
      </c>
      <c r="N26" s="50">
        <v>267421.92</v>
      </c>
      <c r="O26" s="9">
        <v>0</v>
      </c>
      <c r="P26" s="40">
        <f t="shared" si="1"/>
        <v>0</v>
      </c>
      <c r="Q26" s="39"/>
      <c r="R26" s="39">
        <v>163</v>
      </c>
      <c r="S26" s="9" t="s">
        <v>203</v>
      </c>
      <c r="T26" s="41">
        <f t="shared" ref="T26:U26" si="32">E26</f>
        <v>267421.92</v>
      </c>
      <c r="U26" s="41">
        <f t="shared" si="32"/>
        <v>0</v>
      </c>
      <c r="V26" s="39"/>
      <c r="W26" s="42">
        <f t="shared" si="30"/>
        <v>267421.92</v>
      </c>
      <c r="X26" s="42"/>
      <c r="Y26" s="42">
        <v>132182.19</v>
      </c>
      <c r="Z26" s="42"/>
      <c r="AA26" s="42">
        <v>69806.03</v>
      </c>
      <c r="AB26" s="42"/>
      <c r="AC26" s="42">
        <v>79148.81</v>
      </c>
      <c r="AD26" s="42"/>
      <c r="AE26" s="42">
        <v>193576.34</v>
      </c>
      <c r="AF26" s="42"/>
      <c r="AG26" s="42">
        <v>154881.57</v>
      </c>
      <c r="AH26" s="42"/>
      <c r="AI26" s="42">
        <v>115228.34</v>
      </c>
      <c r="AJ26" s="42"/>
      <c r="AK26" s="42">
        <v>70972.3</v>
      </c>
      <c r="AL26" s="4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49">
        <f t="shared" ref="BZ26:BZ27" si="33">+W26</f>
        <v>267421.92</v>
      </c>
      <c r="CA26" s="39"/>
      <c r="CB26" s="39"/>
      <c r="CC26" s="39"/>
      <c r="CD26" s="39"/>
      <c r="CE26" s="39"/>
      <c r="CF26" s="39"/>
      <c r="CG26" s="49">
        <f t="shared" si="31"/>
        <v>0</v>
      </c>
      <c r="CH26" s="39"/>
      <c r="CI26" s="39"/>
      <c r="CJ26" s="39"/>
      <c r="CK26" s="39"/>
      <c r="CL26" s="39"/>
      <c r="CM26" s="39"/>
      <c r="CN26" s="39"/>
      <c r="CO26" s="39"/>
      <c r="CP26" s="9"/>
      <c r="CQ26" s="9"/>
    </row>
    <row r="27" spans="1:95" ht="15.75" customHeight="1">
      <c r="A27" s="9">
        <v>164</v>
      </c>
      <c r="B27" s="9" t="s">
        <v>205</v>
      </c>
      <c r="C27" s="9">
        <v>0</v>
      </c>
      <c r="D27" s="9">
        <v>0</v>
      </c>
      <c r="E27" s="9">
        <v>0</v>
      </c>
      <c r="F27" s="9">
        <v>0</v>
      </c>
      <c r="G27" s="39"/>
      <c r="H27" s="49">
        <f t="shared" si="28"/>
        <v>0</v>
      </c>
      <c r="I27" s="49"/>
      <c r="J27" s="9">
        <v>164</v>
      </c>
      <c r="K27" s="9" t="s">
        <v>206</v>
      </c>
      <c r="L27" s="9">
        <v>0</v>
      </c>
      <c r="M27" s="50">
        <v>0</v>
      </c>
      <c r="N27" s="9">
        <v>0</v>
      </c>
      <c r="O27" s="9">
        <v>0</v>
      </c>
      <c r="P27" s="40">
        <f t="shared" si="1"/>
        <v>0</v>
      </c>
      <c r="Q27" s="39"/>
      <c r="R27" s="39">
        <v>164</v>
      </c>
      <c r="S27" s="9" t="s">
        <v>205</v>
      </c>
      <c r="T27" s="41">
        <f t="shared" ref="T27:U27" si="34">E27</f>
        <v>0</v>
      </c>
      <c r="U27" s="41">
        <f t="shared" si="34"/>
        <v>0</v>
      </c>
      <c r="V27" s="39"/>
      <c r="W27" s="42">
        <f t="shared" si="30"/>
        <v>0</v>
      </c>
      <c r="X27" s="42"/>
      <c r="Y27" s="42">
        <v>0</v>
      </c>
      <c r="Z27" s="42"/>
      <c r="AA27" s="42">
        <v>0</v>
      </c>
      <c r="AB27" s="42"/>
      <c r="AC27" s="42">
        <v>0</v>
      </c>
      <c r="AD27" s="42"/>
      <c r="AE27" s="42">
        <v>9474.93</v>
      </c>
      <c r="AF27" s="42"/>
      <c r="AG27" s="42">
        <v>9600.36</v>
      </c>
      <c r="AH27" s="42"/>
      <c r="AI27" s="42">
        <v>4985.2700000000004</v>
      </c>
      <c r="AJ27" s="42"/>
      <c r="AK27" s="42">
        <v>3860.18</v>
      </c>
      <c r="AL27" s="4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49">
        <f t="shared" si="33"/>
        <v>0</v>
      </c>
      <c r="CA27" s="39"/>
      <c r="CB27" s="39"/>
      <c r="CC27" s="39"/>
      <c r="CD27" s="39"/>
      <c r="CE27" s="39"/>
      <c r="CF27" s="39"/>
      <c r="CG27" s="49">
        <f t="shared" si="31"/>
        <v>0</v>
      </c>
      <c r="CH27" s="39"/>
      <c r="CI27" s="39"/>
      <c r="CJ27" s="39"/>
      <c r="CK27" s="39"/>
      <c r="CL27" s="39"/>
      <c r="CM27" s="39"/>
      <c r="CN27" s="39"/>
      <c r="CO27" s="39"/>
      <c r="CP27" s="9"/>
      <c r="CQ27" s="9"/>
    </row>
    <row r="28" spans="1:95" ht="15.75" customHeight="1">
      <c r="A28" s="9">
        <v>165</v>
      </c>
      <c r="B28" s="9" t="s">
        <v>207</v>
      </c>
      <c r="C28" s="9">
        <v>0</v>
      </c>
      <c r="D28" s="9">
        <v>0</v>
      </c>
      <c r="E28" s="9">
        <v>300</v>
      </c>
      <c r="F28" s="9">
        <v>0</v>
      </c>
      <c r="G28" s="39"/>
      <c r="H28" s="49">
        <f t="shared" si="28"/>
        <v>0</v>
      </c>
      <c r="I28" s="49"/>
      <c r="J28" s="9">
        <v>165</v>
      </c>
      <c r="K28" s="9" t="s">
        <v>207</v>
      </c>
      <c r="L28" s="9">
        <v>0</v>
      </c>
      <c r="M28" s="50">
        <v>0</v>
      </c>
      <c r="N28" s="9">
        <v>300</v>
      </c>
      <c r="O28" s="9">
        <v>0</v>
      </c>
      <c r="P28" s="40">
        <f t="shared" si="1"/>
        <v>0</v>
      </c>
      <c r="Q28" s="39"/>
      <c r="R28" s="39">
        <v>165</v>
      </c>
      <c r="S28" s="9" t="s">
        <v>207</v>
      </c>
      <c r="T28" s="41">
        <f t="shared" ref="T28:U28" si="35">E28</f>
        <v>300</v>
      </c>
      <c r="U28" s="41">
        <f t="shared" si="35"/>
        <v>0</v>
      </c>
      <c r="V28" s="39"/>
      <c r="W28" s="42">
        <f t="shared" si="30"/>
        <v>300</v>
      </c>
      <c r="X28" s="42"/>
      <c r="Y28" s="42">
        <v>300</v>
      </c>
      <c r="Z28" s="42"/>
      <c r="AA28" s="42">
        <v>300</v>
      </c>
      <c r="AB28" s="42"/>
      <c r="AC28" s="42">
        <v>300</v>
      </c>
      <c r="AD28" s="42"/>
      <c r="AE28" s="42">
        <v>300</v>
      </c>
      <c r="AF28" s="42"/>
      <c r="AG28" s="42">
        <v>300</v>
      </c>
      <c r="AH28" s="42"/>
      <c r="AI28" s="42">
        <v>300</v>
      </c>
      <c r="AJ28" s="42"/>
      <c r="AK28" s="42">
        <v>865</v>
      </c>
      <c r="AL28" s="4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49">
        <f>+W28</f>
        <v>300</v>
      </c>
      <c r="CB28" s="39"/>
      <c r="CC28" s="39"/>
      <c r="CD28" s="39"/>
      <c r="CE28" s="39"/>
      <c r="CF28" s="39"/>
      <c r="CG28" s="49">
        <f t="shared" si="31"/>
        <v>0</v>
      </c>
      <c r="CH28" s="39"/>
      <c r="CI28" s="39"/>
      <c r="CJ28" s="39"/>
      <c r="CK28" s="39"/>
      <c r="CL28" s="39"/>
      <c r="CM28" s="39"/>
      <c r="CN28" s="39"/>
      <c r="CO28" s="39"/>
      <c r="CP28" s="9"/>
      <c r="CQ28" s="9"/>
    </row>
    <row r="29" spans="1:95" ht="15.75" customHeight="1">
      <c r="A29" s="9">
        <v>166</v>
      </c>
      <c r="B29" s="9" t="s">
        <v>208</v>
      </c>
      <c r="C29" s="9">
        <v>0</v>
      </c>
      <c r="D29" s="9">
        <v>0</v>
      </c>
      <c r="E29" s="50">
        <v>13588.39</v>
      </c>
      <c r="F29" s="9">
        <v>0</v>
      </c>
      <c r="G29" s="39"/>
      <c r="H29" s="49">
        <f t="shared" si="28"/>
        <v>0</v>
      </c>
      <c r="I29" s="49"/>
      <c r="J29" s="9">
        <v>166</v>
      </c>
      <c r="K29" s="9" t="s">
        <v>209</v>
      </c>
      <c r="L29" s="9">
        <v>0</v>
      </c>
      <c r="M29" s="50">
        <v>0</v>
      </c>
      <c r="N29" s="50">
        <v>13588.39</v>
      </c>
      <c r="O29" s="9">
        <v>0</v>
      </c>
      <c r="P29" s="40">
        <f t="shared" si="1"/>
        <v>0</v>
      </c>
      <c r="Q29" s="39"/>
      <c r="R29" s="39">
        <v>166</v>
      </c>
      <c r="S29" s="9" t="s">
        <v>208</v>
      </c>
      <c r="T29" s="41">
        <f t="shared" ref="T29:U29" si="36">E29</f>
        <v>13588.39</v>
      </c>
      <c r="U29" s="41">
        <f t="shared" si="36"/>
        <v>0</v>
      </c>
      <c r="V29" s="39"/>
      <c r="W29" s="42">
        <f t="shared" si="30"/>
        <v>13588.39</v>
      </c>
      <c r="X29" s="42"/>
      <c r="Y29" s="42">
        <v>13778.39</v>
      </c>
      <c r="Z29" s="42"/>
      <c r="AA29" s="42">
        <v>7028.67</v>
      </c>
      <c r="AB29" s="42"/>
      <c r="AC29" s="42">
        <v>7966.05</v>
      </c>
      <c r="AD29" s="42"/>
      <c r="AE29" s="42">
        <v>4879.29</v>
      </c>
      <c r="AF29" s="42"/>
      <c r="AG29" s="42"/>
      <c r="AH29" s="42"/>
      <c r="AI29" s="42"/>
      <c r="AJ29" s="42"/>
      <c r="AK29" s="42"/>
      <c r="AL29" s="4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49">
        <f>+W29</f>
        <v>13588.39</v>
      </c>
      <c r="CA29" s="39"/>
      <c r="CB29" s="39"/>
      <c r="CC29" s="39"/>
      <c r="CD29" s="39"/>
      <c r="CE29" s="39"/>
      <c r="CF29" s="39"/>
      <c r="CG29" s="49">
        <f t="shared" si="31"/>
        <v>0</v>
      </c>
      <c r="CH29" s="39"/>
      <c r="CI29" s="39"/>
      <c r="CJ29" s="39"/>
      <c r="CK29" s="39"/>
      <c r="CL29" s="39"/>
      <c r="CM29" s="39"/>
      <c r="CN29" s="39"/>
      <c r="CO29" s="39"/>
      <c r="CP29" s="9"/>
      <c r="CQ29" s="9"/>
    </row>
    <row r="30" spans="1:95" ht="15.75" customHeight="1">
      <c r="A30" s="9">
        <v>167</v>
      </c>
      <c r="B30" s="9" t="s">
        <v>210</v>
      </c>
      <c r="C30" s="9">
        <v>0</v>
      </c>
      <c r="D30" s="9">
        <v>0</v>
      </c>
      <c r="E30" s="50">
        <v>282515.31</v>
      </c>
      <c r="F30" s="9">
        <v>0</v>
      </c>
      <c r="G30" s="39"/>
      <c r="H30" s="49">
        <f t="shared" si="28"/>
        <v>0</v>
      </c>
      <c r="I30" s="49"/>
      <c r="J30" s="9">
        <v>167</v>
      </c>
      <c r="K30" s="9" t="s">
        <v>210</v>
      </c>
      <c r="L30" s="50">
        <v>38860.75</v>
      </c>
      <c r="M30" s="50">
        <v>0</v>
      </c>
      <c r="N30" s="50">
        <v>282515.31</v>
      </c>
      <c r="O30" s="9">
        <v>0</v>
      </c>
      <c r="P30" s="40">
        <f t="shared" si="1"/>
        <v>0</v>
      </c>
      <c r="Q30" s="39"/>
      <c r="R30" s="39">
        <v>167</v>
      </c>
      <c r="S30" s="9" t="s">
        <v>210</v>
      </c>
      <c r="T30" s="41">
        <f t="shared" ref="T30:U30" si="37">E30</f>
        <v>282515.31</v>
      </c>
      <c r="U30" s="41">
        <f t="shared" si="37"/>
        <v>0</v>
      </c>
      <c r="V30" s="39"/>
      <c r="W30" s="42">
        <f>SUM(W25:W29)</f>
        <v>282515.31</v>
      </c>
      <c r="X30" s="42"/>
      <c r="Y30" s="42">
        <f>SUM(Y25:Y29)</f>
        <v>147465.58000000002</v>
      </c>
      <c r="Z30" s="42"/>
      <c r="AA30" s="42">
        <v>78339.7</v>
      </c>
      <c r="AB30" s="42"/>
      <c r="AC30" s="42">
        <v>89949.86</v>
      </c>
      <c r="AD30" s="42"/>
      <c r="AE30" s="42">
        <f>SUM(AE25:AE29)</f>
        <v>213005.56</v>
      </c>
      <c r="AF30" s="42"/>
      <c r="AG30" s="42">
        <f>SUM(AG25:AG29)</f>
        <v>164781.93</v>
      </c>
      <c r="AH30" s="42"/>
      <c r="AI30" s="42">
        <f>SUM(AI25:AI29)</f>
        <v>120513.61</v>
      </c>
      <c r="AJ30" s="42"/>
      <c r="AK30" s="42">
        <f>SUM(AK25:AK29)</f>
        <v>75697.48</v>
      </c>
      <c r="AL30" s="4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49"/>
      <c r="CB30" s="39"/>
      <c r="CC30" s="39"/>
      <c r="CD30" s="39"/>
      <c r="CE30" s="39"/>
      <c r="CF30" s="39"/>
      <c r="CG30" s="49">
        <f t="shared" si="31"/>
        <v>-282515.31</v>
      </c>
      <c r="CH30" s="39"/>
      <c r="CI30" s="39"/>
      <c r="CJ30" s="39"/>
      <c r="CK30" s="39"/>
      <c r="CL30" s="39"/>
      <c r="CM30" s="39"/>
      <c r="CN30" s="39"/>
      <c r="CO30" s="39"/>
      <c r="CP30" s="9"/>
      <c r="CQ30" s="9"/>
    </row>
    <row r="31" spans="1:95" ht="15.75" customHeight="1">
      <c r="A31" s="9"/>
      <c r="B31" s="9"/>
      <c r="C31" s="9"/>
      <c r="D31" s="9"/>
      <c r="E31" s="9"/>
      <c r="F31" s="9"/>
      <c r="G31" s="39"/>
      <c r="H31" s="49"/>
      <c r="I31" s="49"/>
      <c r="J31" s="9"/>
      <c r="K31" s="9"/>
      <c r="L31" s="9"/>
      <c r="M31" s="9"/>
      <c r="N31" s="9"/>
      <c r="O31" s="9"/>
      <c r="P31" s="40">
        <f t="shared" si="1"/>
        <v>0</v>
      </c>
      <c r="Q31" s="39"/>
      <c r="R31" s="39"/>
      <c r="S31" s="9"/>
      <c r="T31" s="41">
        <f t="shared" ref="T31:U31" si="38">E31</f>
        <v>0</v>
      </c>
      <c r="U31" s="41">
        <f t="shared" si="38"/>
        <v>0</v>
      </c>
      <c r="V31" s="39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49">
        <f t="shared" si="31"/>
        <v>0</v>
      </c>
      <c r="CH31" s="39"/>
      <c r="CI31" s="39"/>
      <c r="CJ31" s="39"/>
      <c r="CK31" s="39"/>
      <c r="CL31" s="39"/>
      <c r="CM31" s="39"/>
      <c r="CN31" s="39"/>
      <c r="CO31" s="39"/>
      <c r="CP31" s="9"/>
      <c r="CQ31" s="9"/>
    </row>
    <row r="32" spans="1:95" ht="15.75" customHeight="1">
      <c r="A32" s="9">
        <v>168</v>
      </c>
      <c r="B32" s="9" t="s">
        <v>211</v>
      </c>
      <c r="C32" s="9">
        <v>0</v>
      </c>
      <c r="D32" s="9">
        <v>0</v>
      </c>
      <c r="E32" s="50">
        <v>654337.31000000006</v>
      </c>
      <c r="F32" s="9">
        <v>0</v>
      </c>
      <c r="G32" s="39"/>
      <c r="H32" s="49">
        <f>+E32-F32-N32+O32</f>
        <v>0</v>
      </c>
      <c r="I32" s="49"/>
      <c r="J32" s="9">
        <v>168</v>
      </c>
      <c r="K32" s="9" t="s">
        <v>211</v>
      </c>
      <c r="L32" s="9">
        <v>0</v>
      </c>
      <c r="M32" s="50">
        <v>-30632.09</v>
      </c>
      <c r="N32" s="50">
        <v>654337.31000000006</v>
      </c>
      <c r="O32" s="9">
        <v>0</v>
      </c>
      <c r="P32" s="40">
        <f t="shared" si="1"/>
        <v>0</v>
      </c>
      <c r="Q32" s="39"/>
      <c r="R32" s="39">
        <v>168</v>
      </c>
      <c r="S32" s="9" t="s">
        <v>211</v>
      </c>
      <c r="T32" s="41">
        <f t="shared" ref="T32:U32" si="39">E32</f>
        <v>654337.31000000006</v>
      </c>
      <c r="U32" s="41">
        <f t="shared" si="39"/>
        <v>0</v>
      </c>
      <c r="V32" s="39"/>
      <c r="W32" s="42">
        <f>+W23+W30+W15</f>
        <v>655737.31000000006</v>
      </c>
      <c r="X32" s="42"/>
      <c r="Y32" s="42">
        <f>+Y23+Y30+Y15</f>
        <v>590880.41999999993</v>
      </c>
      <c r="Z32" s="42"/>
      <c r="AA32" s="42">
        <v>521401.87999999995</v>
      </c>
      <c r="AB32" s="42"/>
      <c r="AC32" s="42">
        <v>554431.36</v>
      </c>
      <c r="AD32" s="42"/>
      <c r="AE32" s="42">
        <f>+AE23+AE30+AE15</f>
        <v>670850.53</v>
      </c>
      <c r="AF32" s="42"/>
      <c r="AG32" s="42">
        <f>+AG23+AG30+AG15</f>
        <v>651774.26</v>
      </c>
      <c r="AH32" s="42"/>
      <c r="AI32" s="42">
        <f>+AI23+AI30+AI15</f>
        <v>567882.78</v>
      </c>
      <c r="AJ32" s="42"/>
      <c r="AK32" s="42">
        <f>+AK23+AK30+AK15</f>
        <v>530770.89999999991</v>
      </c>
      <c r="AL32" s="4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49">
        <f t="shared" si="31"/>
        <v>-655737.31000000006</v>
      </c>
      <c r="CH32" s="39"/>
      <c r="CI32" s="39"/>
      <c r="CJ32" s="39"/>
      <c r="CK32" s="39"/>
      <c r="CL32" s="39"/>
      <c r="CM32" s="39"/>
      <c r="CN32" s="39"/>
      <c r="CO32" s="39"/>
      <c r="CP32" s="9"/>
      <c r="CQ32" s="9"/>
    </row>
    <row r="33" spans="1:95" ht="15.75" customHeight="1">
      <c r="A33" s="9"/>
      <c r="B33" s="9"/>
      <c r="C33" s="9"/>
      <c r="D33" s="9"/>
      <c r="E33" s="9"/>
      <c r="F33" s="9"/>
      <c r="G33" s="39"/>
      <c r="H33" s="49"/>
      <c r="I33" s="49"/>
      <c r="J33" s="9"/>
      <c r="K33" s="9"/>
      <c r="L33" s="9"/>
      <c r="M33" s="9"/>
      <c r="N33" s="9"/>
      <c r="O33" s="9"/>
      <c r="P33" s="40">
        <f t="shared" si="1"/>
        <v>0</v>
      </c>
      <c r="Q33" s="39"/>
      <c r="R33" s="39"/>
      <c r="S33" s="39"/>
      <c r="T33" s="41">
        <f t="shared" ref="T33:U33" si="40">E33</f>
        <v>0</v>
      </c>
      <c r="U33" s="41">
        <f t="shared" si="40"/>
        <v>0</v>
      </c>
      <c r="V33" s="39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49">
        <f t="shared" si="31"/>
        <v>0</v>
      </c>
      <c r="CH33" s="39"/>
      <c r="CI33" s="39"/>
      <c r="CJ33" s="39"/>
      <c r="CK33" s="39"/>
      <c r="CL33" s="39"/>
      <c r="CM33" s="39"/>
      <c r="CN33" s="39"/>
      <c r="CO33" s="39"/>
      <c r="CP33" s="9"/>
      <c r="CQ33" s="9"/>
    </row>
    <row r="34" spans="1:95" ht="15.75" customHeight="1">
      <c r="A34" s="9">
        <v>169</v>
      </c>
      <c r="B34" s="9" t="s">
        <v>212</v>
      </c>
      <c r="C34" s="9">
        <v>0</v>
      </c>
      <c r="D34" s="9">
        <v>0</v>
      </c>
      <c r="E34" s="50">
        <v>676506.81</v>
      </c>
      <c r="F34" s="9"/>
      <c r="G34" s="54"/>
      <c r="H34" s="49">
        <f>+E34-F34-N34+O34</f>
        <v>0</v>
      </c>
      <c r="I34" s="49"/>
      <c r="J34" s="9">
        <v>169</v>
      </c>
      <c r="K34" s="9" t="s">
        <v>212</v>
      </c>
      <c r="L34" s="9">
        <v>0</v>
      </c>
      <c r="M34" s="50">
        <v>-52673.09</v>
      </c>
      <c r="N34" s="50">
        <v>676506.81</v>
      </c>
      <c r="O34" s="9">
        <v>0</v>
      </c>
      <c r="P34" s="40">
        <f t="shared" si="1"/>
        <v>0</v>
      </c>
      <c r="Q34" s="54"/>
      <c r="R34" s="54">
        <v>169</v>
      </c>
      <c r="S34" s="54" t="s">
        <v>212</v>
      </c>
      <c r="T34" s="41">
        <f t="shared" ref="T34:U34" si="41">E34</f>
        <v>676506.81</v>
      </c>
      <c r="U34" s="41">
        <f t="shared" si="41"/>
        <v>0</v>
      </c>
      <c r="V34" s="54"/>
      <c r="W34" s="55">
        <f>+W32+W12</f>
        <v>677906.81</v>
      </c>
      <c r="X34" s="55"/>
      <c r="Y34" s="55">
        <f>+Y32+Y12</f>
        <v>631064.66999999993</v>
      </c>
      <c r="Z34" s="55"/>
      <c r="AA34" s="55">
        <v>576489.62999999989</v>
      </c>
      <c r="AB34" s="55"/>
      <c r="AC34" s="55">
        <v>588441.11</v>
      </c>
      <c r="AD34" s="55"/>
      <c r="AE34" s="55">
        <f>+AE32+AE12</f>
        <v>724431.78</v>
      </c>
      <c r="AF34" s="55"/>
      <c r="AG34" s="55">
        <f>+AG32+AG12</f>
        <v>719261.01</v>
      </c>
      <c r="AH34" s="55"/>
      <c r="AI34" s="55">
        <f>+AI32+AI12</f>
        <v>627002.78</v>
      </c>
      <c r="AJ34" s="55"/>
      <c r="AK34" s="55">
        <f>+AK32+AK12</f>
        <v>638057.89999999991</v>
      </c>
      <c r="AL34" s="56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6">
        <f t="shared" si="31"/>
        <v>-677906.81</v>
      </c>
      <c r="CH34" s="54"/>
      <c r="CI34" s="54"/>
      <c r="CJ34" s="54"/>
      <c r="CK34" s="54"/>
      <c r="CL34" s="54"/>
      <c r="CM34" s="54"/>
      <c r="CN34" s="54"/>
      <c r="CO34" s="54"/>
      <c r="CP34" s="54"/>
      <c r="CQ34" s="54"/>
    </row>
    <row r="35" spans="1:95" ht="15.75" customHeight="1">
      <c r="A35" s="9"/>
      <c r="B35" s="9"/>
      <c r="C35" s="9"/>
      <c r="D35" s="9"/>
      <c r="E35" s="9"/>
      <c r="F35" s="9"/>
      <c r="G35" s="39"/>
      <c r="H35" s="49"/>
      <c r="I35" s="49"/>
      <c r="J35" s="9"/>
      <c r="K35" s="9"/>
      <c r="L35" s="9"/>
      <c r="M35" s="9"/>
      <c r="N35" s="9"/>
      <c r="O35" s="9"/>
      <c r="P35" s="40">
        <f t="shared" si="1"/>
        <v>0</v>
      </c>
      <c r="Q35" s="39"/>
      <c r="R35" s="39"/>
      <c r="S35" s="39"/>
      <c r="T35" s="41">
        <f t="shared" ref="T35:U35" si="42">E35</f>
        <v>0</v>
      </c>
      <c r="U35" s="41">
        <f t="shared" si="42"/>
        <v>0</v>
      </c>
      <c r="V35" s="39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49">
        <f t="shared" si="31"/>
        <v>0</v>
      </c>
      <c r="CH35" s="39"/>
      <c r="CI35" s="39"/>
      <c r="CJ35" s="39"/>
      <c r="CK35" s="39"/>
      <c r="CL35" s="39"/>
      <c r="CM35" s="39"/>
      <c r="CN35" s="39"/>
      <c r="CO35" s="39"/>
      <c r="CP35" s="9"/>
      <c r="CQ35" s="9"/>
    </row>
    <row r="36" spans="1:95" ht="15.75" customHeight="1">
      <c r="A36" s="9">
        <v>172</v>
      </c>
      <c r="B36" s="9" t="s">
        <v>213</v>
      </c>
      <c r="C36" s="9">
        <v>0</v>
      </c>
      <c r="D36" s="9">
        <v>0</v>
      </c>
      <c r="E36" s="9">
        <v>0</v>
      </c>
      <c r="F36" s="50">
        <v>-461257.15</v>
      </c>
      <c r="G36" s="39"/>
      <c r="H36" s="49">
        <f t="shared" ref="H36:H49" si="43">+E36-F36-N36+O36</f>
        <v>0</v>
      </c>
      <c r="I36" s="49"/>
      <c r="J36" s="9">
        <v>172</v>
      </c>
      <c r="K36" s="9" t="s">
        <v>213</v>
      </c>
      <c r="L36" s="9">
        <v>0</v>
      </c>
      <c r="M36" s="9">
        <v>0</v>
      </c>
      <c r="N36" s="9">
        <v>0</v>
      </c>
      <c r="O36" s="50">
        <v>-461257.15</v>
      </c>
      <c r="P36" s="40">
        <f t="shared" si="1"/>
        <v>0</v>
      </c>
      <c r="Q36" s="39"/>
      <c r="R36" s="39">
        <v>172</v>
      </c>
      <c r="S36" s="9" t="s">
        <v>213</v>
      </c>
      <c r="T36" s="41">
        <f t="shared" ref="T36:U36" si="44">E36</f>
        <v>0</v>
      </c>
      <c r="U36" s="41">
        <f t="shared" si="44"/>
        <v>-461257.15</v>
      </c>
      <c r="V36" s="39"/>
      <c r="W36" s="42">
        <f t="shared" ref="W36:W37" si="45">+T36+U36</f>
        <v>-461257.15</v>
      </c>
      <c r="X36" s="42"/>
      <c r="Y36" s="42">
        <v>-461257.15</v>
      </c>
      <c r="Z36" s="42"/>
      <c r="AA36" s="42">
        <v>-419584.06</v>
      </c>
      <c r="AB36" s="42"/>
      <c r="AC36" s="42">
        <v>-419584.06</v>
      </c>
      <c r="AD36" s="42"/>
      <c r="AE36" s="42">
        <v>-582712.67000000004</v>
      </c>
      <c r="AF36" s="42"/>
      <c r="AG36" s="42">
        <v>-506987.78</v>
      </c>
      <c r="AH36" s="42"/>
      <c r="AI36" s="42">
        <v>-509562.75</v>
      </c>
      <c r="AJ36" s="42"/>
      <c r="AK36" s="42">
        <v>-528389.63</v>
      </c>
      <c r="AL36" s="4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49">
        <f t="shared" ref="CB36:CB37" si="46">+W36</f>
        <v>-461257.15</v>
      </c>
      <c r="CC36" s="39"/>
      <c r="CD36" s="39"/>
      <c r="CE36" s="39"/>
      <c r="CF36" s="39"/>
      <c r="CG36" s="49">
        <f t="shared" si="31"/>
        <v>0</v>
      </c>
      <c r="CH36" s="39"/>
      <c r="CI36" s="39"/>
      <c r="CJ36" s="39"/>
      <c r="CK36" s="39"/>
      <c r="CL36" s="39"/>
      <c r="CM36" s="39"/>
      <c r="CN36" s="39"/>
      <c r="CO36" s="39"/>
      <c r="CP36" s="9"/>
      <c r="CQ36" s="9"/>
    </row>
    <row r="37" spans="1:95" ht="15.75" customHeight="1">
      <c r="A37" s="9">
        <v>174</v>
      </c>
      <c r="B37" s="9" t="s">
        <v>214</v>
      </c>
      <c r="C37" s="9">
        <v>0</v>
      </c>
      <c r="D37" s="9">
        <v>0</v>
      </c>
      <c r="E37" s="9">
        <v>0</v>
      </c>
      <c r="F37" s="50">
        <v>-43477.77</v>
      </c>
      <c r="G37" s="39"/>
      <c r="H37" s="49">
        <f t="shared" si="43"/>
        <v>0</v>
      </c>
      <c r="I37" s="49"/>
      <c r="J37" s="9">
        <v>174</v>
      </c>
      <c r="K37" s="9" t="s">
        <v>214</v>
      </c>
      <c r="L37" s="9">
        <v>0</v>
      </c>
      <c r="M37" s="9">
        <v>0</v>
      </c>
      <c r="N37" s="9">
        <v>0</v>
      </c>
      <c r="O37" s="50">
        <v>-43477.77</v>
      </c>
      <c r="P37" s="40">
        <f t="shared" si="1"/>
        <v>0</v>
      </c>
      <c r="Q37" s="39"/>
      <c r="R37" s="39">
        <v>174</v>
      </c>
      <c r="S37" s="9" t="s">
        <v>214</v>
      </c>
      <c r="T37" s="41">
        <f t="shared" ref="T37:U37" si="47">E37</f>
        <v>0</v>
      </c>
      <c r="U37" s="41">
        <f t="shared" si="47"/>
        <v>-43477.77</v>
      </c>
      <c r="V37" s="39"/>
      <c r="W37" s="42">
        <f t="shared" si="45"/>
        <v>-43477.77</v>
      </c>
      <c r="X37" s="42"/>
      <c r="Y37" s="42">
        <v>0</v>
      </c>
      <c r="Z37" s="42"/>
      <c r="AA37" s="42">
        <v>-41873.050000000003</v>
      </c>
      <c r="AB37" s="42"/>
      <c r="AC37" s="42">
        <v>0</v>
      </c>
      <c r="AD37" s="42"/>
      <c r="AE37" s="42">
        <v>163128.60999999999</v>
      </c>
      <c r="AF37" s="42"/>
      <c r="AG37" s="42">
        <v>-75724.89</v>
      </c>
      <c r="AH37" s="42"/>
      <c r="AI37" s="42">
        <v>2574.9699999999698</v>
      </c>
      <c r="AJ37" s="42"/>
      <c r="AK37" s="42">
        <f>+AK433</f>
        <v>18826.880000000005</v>
      </c>
      <c r="AL37" s="4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49">
        <f t="shared" si="46"/>
        <v>-43477.77</v>
      </c>
      <c r="CC37" s="39"/>
      <c r="CD37" s="39"/>
      <c r="CE37" s="39"/>
      <c r="CF37" s="39"/>
      <c r="CG37" s="49">
        <f t="shared" si="31"/>
        <v>0</v>
      </c>
      <c r="CH37" s="39"/>
      <c r="CI37" s="39"/>
      <c r="CJ37" s="39"/>
      <c r="CK37" s="39"/>
      <c r="CL37" s="39"/>
      <c r="CM37" s="39"/>
      <c r="CN37" s="39"/>
      <c r="CO37" s="39"/>
      <c r="CP37" s="9"/>
      <c r="CQ37" s="9"/>
    </row>
    <row r="38" spans="1:95" ht="15.75" customHeight="1">
      <c r="A38" s="9">
        <v>175</v>
      </c>
      <c r="B38" s="9" t="s">
        <v>215</v>
      </c>
      <c r="C38" s="9">
        <v>0</v>
      </c>
      <c r="D38" s="9">
        <v>0</v>
      </c>
      <c r="E38" s="9">
        <v>0</v>
      </c>
      <c r="F38" s="50">
        <v>-504734.92</v>
      </c>
      <c r="G38" s="39"/>
      <c r="H38" s="49">
        <f t="shared" si="43"/>
        <v>0</v>
      </c>
      <c r="I38" s="49"/>
      <c r="J38" s="9">
        <v>175</v>
      </c>
      <c r="K38" s="9" t="s">
        <v>215</v>
      </c>
      <c r="L38" s="9">
        <v>0</v>
      </c>
      <c r="M38" s="9">
        <v>0</v>
      </c>
      <c r="N38" s="9">
        <v>0</v>
      </c>
      <c r="O38" s="50">
        <v>-504734.92</v>
      </c>
      <c r="P38" s="40">
        <f t="shared" si="1"/>
        <v>0</v>
      </c>
      <c r="Q38" s="39"/>
      <c r="R38" s="39">
        <v>175</v>
      </c>
      <c r="S38" s="9" t="s">
        <v>215</v>
      </c>
      <c r="T38" s="41">
        <f t="shared" ref="T38:U38" si="48">E38</f>
        <v>0</v>
      </c>
      <c r="U38" s="41">
        <f t="shared" si="48"/>
        <v>-504734.92</v>
      </c>
      <c r="V38" s="39"/>
      <c r="W38" s="42">
        <f>SUM(W36:W37)</f>
        <v>-504734.92000000004</v>
      </c>
      <c r="X38" s="42"/>
      <c r="Y38" s="42">
        <f>SUM(Y36:Y37)</f>
        <v>-461257.15</v>
      </c>
      <c r="Z38" s="42"/>
      <c r="AA38" s="42">
        <v>-461457.11</v>
      </c>
      <c r="AB38" s="42"/>
      <c r="AC38" s="42">
        <v>-419584.06</v>
      </c>
      <c r="AD38" s="42"/>
      <c r="AE38" s="42">
        <f>SUM(AE36:AE37)</f>
        <v>-419584.06000000006</v>
      </c>
      <c r="AF38" s="42"/>
      <c r="AG38" s="42">
        <f>SUM(AG36:AG37)</f>
        <v>-582712.67000000004</v>
      </c>
      <c r="AH38" s="42"/>
      <c r="AI38" s="42">
        <f>SUM(AI36:AI37)</f>
        <v>-506987.78</v>
      </c>
      <c r="AJ38" s="42"/>
      <c r="AK38" s="42">
        <f>SUM(AK36:AK37)</f>
        <v>-509562.75</v>
      </c>
      <c r="AL38" s="4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49">
        <f t="shared" si="31"/>
        <v>504734.92000000004</v>
      </c>
      <c r="CH38" s="39"/>
      <c r="CI38" s="39"/>
      <c r="CJ38" s="39"/>
      <c r="CK38" s="39"/>
      <c r="CL38" s="39"/>
      <c r="CM38" s="39"/>
      <c r="CN38" s="39"/>
      <c r="CO38" s="39"/>
      <c r="CP38" s="9"/>
      <c r="CQ38" s="9"/>
    </row>
    <row r="39" spans="1:95" ht="15.75" customHeight="1">
      <c r="A39" s="9"/>
      <c r="B39" s="9"/>
      <c r="C39" s="9"/>
      <c r="D39" s="9"/>
      <c r="E39" s="9"/>
      <c r="F39" s="9"/>
      <c r="G39" s="39"/>
      <c r="H39" s="49">
        <f t="shared" si="43"/>
        <v>0</v>
      </c>
      <c r="I39" s="49"/>
      <c r="J39" s="9"/>
      <c r="K39" s="9"/>
      <c r="L39" s="9"/>
      <c r="M39" s="9"/>
      <c r="N39" s="9"/>
      <c r="O39" s="9"/>
      <c r="P39" s="40">
        <f t="shared" si="1"/>
        <v>0</v>
      </c>
      <c r="Q39" s="39"/>
      <c r="R39" s="39"/>
      <c r="S39" s="9"/>
      <c r="T39" s="41">
        <f t="shared" ref="T39:U39" si="49">E39</f>
        <v>0</v>
      </c>
      <c r="U39" s="41">
        <f t="shared" si="49"/>
        <v>0</v>
      </c>
      <c r="V39" s="39"/>
      <c r="W39" s="42">
        <f t="shared" ref="W39:W48" si="50">+T39+U39</f>
        <v>0</v>
      </c>
      <c r="X39" s="42"/>
      <c r="Y39" s="42">
        <f>+V39+W39</f>
        <v>0</v>
      </c>
      <c r="Z39" s="42"/>
      <c r="AA39" s="42">
        <v>0</v>
      </c>
      <c r="AB39" s="42"/>
      <c r="AC39" s="42">
        <v>0</v>
      </c>
      <c r="AD39" s="42"/>
      <c r="AE39" s="42">
        <v>-150000</v>
      </c>
      <c r="AF39" s="42"/>
      <c r="AG39" s="42"/>
      <c r="AH39" s="42"/>
      <c r="AI39" s="42"/>
      <c r="AJ39" s="42"/>
      <c r="AK39" s="42"/>
      <c r="AL39" s="4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49">
        <f t="shared" si="31"/>
        <v>0</v>
      </c>
      <c r="CH39" s="39"/>
      <c r="CI39" s="39"/>
      <c r="CJ39" s="39"/>
      <c r="CK39" s="39"/>
      <c r="CL39" s="39"/>
      <c r="CM39" s="39"/>
      <c r="CN39" s="39"/>
      <c r="CO39" s="39"/>
      <c r="CP39" s="9"/>
      <c r="CQ39" s="9"/>
    </row>
    <row r="40" spans="1:95" ht="15.75" customHeight="1">
      <c r="A40" s="9">
        <v>181</v>
      </c>
      <c r="B40" s="9" t="s">
        <v>216</v>
      </c>
      <c r="C40" s="9">
        <v>0</v>
      </c>
      <c r="D40" s="9">
        <v>0</v>
      </c>
      <c r="E40" s="9">
        <v>0</v>
      </c>
      <c r="F40" s="50">
        <v>-3960</v>
      </c>
      <c r="G40" s="39"/>
      <c r="H40" s="49">
        <f t="shared" si="43"/>
        <v>0</v>
      </c>
      <c r="I40" s="49"/>
      <c r="J40" s="9">
        <v>181</v>
      </c>
      <c r="K40" s="9" t="s">
        <v>216</v>
      </c>
      <c r="L40" s="9">
        <v>0</v>
      </c>
      <c r="M40" s="50">
        <v>-3960</v>
      </c>
      <c r="N40" s="9">
        <v>0</v>
      </c>
      <c r="O40" s="50">
        <v>-3960</v>
      </c>
      <c r="P40" s="40">
        <f t="shared" si="1"/>
        <v>0</v>
      </c>
      <c r="Q40" s="39"/>
      <c r="R40" s="39">
        <v>181</v>
      </c>
      <c r="S40" s="9" t="s">
        <v>216</v>
      </c>
      <c r="T40" s="41">
        <f t="shared" ref="T40:U40" si="51">E40</f>
        <v>0</v>
      </c>
      <c r="U40" s="41">
        <f t="shared" si="51"/>
        <v>-3960</v>
      </c>
      <c r="V40" s="39"/>
      <c r="W40" s="42">
        <f t="shared" si="50"/>
        <v>-3960</v>
      </c>
      <c r="X40" s="42"/>
      <c r="Y40" s="42">
        <v>-8043.75</v>
      </c>
      <c r="Z40" s="42"/>
      <c r="AA40" s="42">
        <v>-7826.4799999999959</v>
      </c>
      <c r="AB40" s="42"/>
      <c r="AC40" s="42">
        <v>0</v>
      </c>
      <c r="AD40" s="42"/>
      <c r="AE40" s="42">
        <v>-32508.22</v>
      </c>
      <c r="AF40" s="42"/>
      <c r="AG40" s="42">
        <v>-19048.34</v>
      </c>
      <c r="AH40" s="42"/>
      <c r="AI40" s="42">
        <f>-83460+75000</f>
        <v>-8460</v>
      </c>
      <c r="AJ40" s="42"/>
      <c r="AK40" s="42">
        <v>-21836.15</v>
      </c>
      <c r="AL40" s="4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49">
        <f>+W40</f>
        <v>-3960</v>
      </c>
      <c r="CD40" s="49"/>
      <c r="CE40" s="39"/>
      <c r="CF40" s="39"/>
      <c r="CG40" s="49">
        <f t="shared" si="31"/>
        <v>0</v>
      </c>
      <c r="CH40" s="39"/>
      <c r="CI40" s="39"/>
      <c r="CJ40" s="39"/>
      <c r="CK40" s="39"/>
      <c r="CL40" s="39"/>
      <c r="CM40" s="39"/>
      <c r="CN40" s="39"/>
      <c r="CO40" s="39"/>
      <c r="CP40" s="9"/>
      <c r="CQ40" s="9"/>
    </row>
    <row r="41" spans="1:95" ht="15.75" customHeight="1">
      <c r="A41" s="9">
        <v>185</v>
      </c>
      <c r="B41" s="9" t="s">
        <v>217</v>
      </c>
      <c r="C41" s="9">
        <v>0</v>
      </c>
      <c r="D41" s="9">
        <v>0</v>
      </c>
      <c r="E41" s="9">
        <v>0</v>
      </c>
      <c r="F41" s="50">
        <v>-36400</v>
      </c>
      <c r="G41" s="39"/>
      <c r="H41" s="49">
        <f t="shared" si="43"/>
        <v>0</v>
      </c>
      <c r="I41" s="49"/>
      <c r="J41" s="9">
        <v>185</v>
      </c>
      <c r="K41" s="9" t="s">
        <v>217</v>
      </c>
      <c r="L41" s="9">
        <v>0</v>
      </c>
      <c r="M41" s="9">
        <v>-400</v>
      </c>
      <c r="N41" s="9">
        <v>0</v>
      </c>
      <c r="O41" s="50">
        <v>-36400</v>
      </c>
      <c r="P41" s="40">
        <f t="shared" si="1"/>
        <v>0</v>
      </c>
      <c r="Q41" s="39"/>
      <c r="R41" s="39">
        <v>185</v>
      </c>
      <c r="S41" s="9" t="s">
        <v>217</v>
      </c>
      <c r="T41" s="41">
        <f t="shared" ref="T41:U41" si="52">E41</f>
        <v>0</v>
      </c>
      <c r="U41" s="41">
        <f t="shared" si="52"/>
        <v>-36400</v>
      </c>
      <c r="V41" s="39"/>
      <c r="W41" s="42">
        <f t="shared" si="50"/>
        <v>-36400</v>
      </c>
      <c r="X41" s="42"/>
      <c r="Y41" s="42">
        <v>-33000</v>
      </c>
      <c r="Z41" s="42"/>
      <c r="AA41" s="42">
        <v>-32400</v>
      </c>
      <c r="AB41" s="42"/>
      <c r="AC41" s="42">
        <v>-45800</v>
      </c>
      <c r="AD41" s="42"/>
      <c r="AE41" s="42">
        <v>-40200</v>
      </c>
      <c r="AF41" s="42"/>
      <c r="AG41" s="42">
        <v>-39400</v>
      </c>
      <c r="AH41" s="42"/>
      <c r="AI41" s="42">
        <v>-35400</v>
      </c>
      <c r="AJ41" s="42"/>
      <c r="AK41" s="42">
        <v>-30200</v>
      </c>
      <c r="AL41" s="4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49">
        <f>+W41</f>
        <v>-36400</v>
      </c>
      <c r="CE41" s="39"/>
      <c r="CF41" s="39"/>
      <c r="CG41" s="49">
        <f t="shared" si="31"/>
        <v>0</v>
      </c>
      <c r="CH41" s="39"/>
      <c r="CI41" s="39"/>
      <c r="CJ41" s="39"/>
      <c r="CK41" s="39"/>
      <c r="CL41" s="39"/>
      <c r="CM41" s="39"/>
      <c r="CN41" s="39"/>
      <c r="CO41" s="39"/>
      <c r="CP41" s="9"/>
      <c r="CQ41" s="9"/>
    </row>
    <row r="42" spans="1:95" ht="15.75" customHeight="1">
      <c r="A42" s="9">
        <v>186</v>
      </c>
      <c r="B42" s="9" t="s">
        <v>218</v>
      </c>
      <c r="C42" s="9">
        <v>0</v>
      </c>
      <c r="D42" s="9">
        <v>0</v>
      </c>
      <c r="E42" s="9">
        <v>0</v>
      </c>
      <c r="F42" s="50">
        <v>-25157</v>
      </c>
      <c r="G42" s="39"/>
      <c r="H42" s="49">
        <f t="shared" si="43"/>
        <v>0</v>
      </c>
      <c r="I42" s="49"/>
      <c r="J42" s="9">
        <v>186</v>
      </c>
      <c r="K42" s="9" t="s">
        <v>218</v>
      </c>
      <c r="L42" s="9">
        <v>0</v>
      </c>
      <c r="M42" s="50">
        <v>-25157</v>
      </c>
      <c r="N42" s="9">
        <v>0</v>
      </c>
      <c r="O42" s="50">
        <v>-25157</v>
      </c>
      <c r="P42" s="40">
        <f t="shared" si="1"/>
        <v>0</v>
      </c>
      <c r="Q42" s="39"/>
      <c r="R42" s="39">
        <v>186</v>
      </c>
      <c r="S42" s="9" t="s">
        <v>218</v>
      </c>
      <c r="T42" s="41">
        <f t="shared" ref="T42:U42" si="53">E42</f>
        <v>0</v>
      </c>
      <c r="U42" s="41">
        <f t="shared" si="53"/>
        <v>-25157</v>
      </c>
      <c r="V42" s="39"/>
      <c r="W42" s="42">
        <f t="shared" si="50"/>
        <v>-25157</v>
      </c>
      <c r="X42" s="42"/>
      <c r="Y42" s="42">
        <v>-25366</v>
      </c>
      <c r="Z42" s="42"/>
      <c r="AA42" s="42">
        <v>-75006</v>
      </c>
      <c r="AB42" s="42"/>
      <c r="AC42" s="42">
        <v>-25960</v>
      </c>
      <c r="AD42" s="42"/>
      <c r="AE42" s="42">
        <v>-19382</v>
      </c>
      <c r="AF42" s="42"/>
      <c r="AG42" s="42">
        <v>-20390</v>
      </c>
      <c r="AH42" s="42"/>
      <c r="AI42" s="42">
        <v>-18495</v>
      </c>
      <c r="AJ42" s="42"/>
      <c r="AK42" s="42">
        <v>-22000</v>
      </c>
      <c r="AL42" s="4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49">
        <f t="shared" ref="CE42:CE48" si="54">+W42</f>
        <v>-25157</v>
      </c>
      <c r="CF42" s="39"/>
      <c r="CG42" s="49">
        <f t="shared" si="31"/>
        <v>0</v>
      </c>
      <c r="CH42" s="39"/>
      <c r="CI42" s="39"/>
      <c r="CJ42" s="39"/>
      <c r="CK42" s="39"/>
      <c r="CL42" s="39"/>
      <c r="CM42" s="39"/>
      <c r="CN42" s="39"/>
      <c r="CO42" s="39"/>
      <c r="CP42" s="9"/>
      <c r="CQ42" s="9"/>
    </row>
    <row r="43" spans="1:95" ht="15.75" customHeight="1">
      <c r="A43" s="9">
        <v>187</v>
      </c>
      <c r="B43" s="9" t="s">
        <v>219</v>
      </c>
      <c r="C43" s="9">
        <v>0</v>
      </c>
      <c r="D43" s="9">
        <v>0</v>
      </c>
      <c r="E43" s="9">
        <v>0</v>
      </c>
      <c r="F43" s="50">
        <v>-29783</v>
      </c>
      <c r="G43" s="39"/>
      <c r="H43" s="49">
        <f t="shared" si="43"/>
        <v>0</v>
      </c>
      <c r="I43" s="49"/>
      <c r="J43" s="9">
        <v>187</v>
      </c>
      <c r="K43" s="9" t="s">
        <v>219</v>
      </c>
      <c r="L43" s="9">
        <v>0</v>
      </c>
      <c r="M43" s="50">
        <v>-29783</v>
      </c>
      <c r="N43" s="9">
        <v>0</v>
      </c>
      <c r="O43" s="50">
        <v>-29783</v>
      </c>
      <c r="P43" s="40">
        <f t="shared" si="1"/>
        <v>0</v>
      </c>
      <c r="Q43" s="39"/>
      <c r="R43" s="39">
        <v>187</v>
      </c>
      <c r="S43" s="9" t="s">
        <v>219</v>
      </c>
      <c r="T43" s="41">
        <f t="shared" ref="T43:U43" si="55">E43</f>
        <v>0</v>
      </c>
      <c r="U43" s="41">
        <f t="shared" si="55"/>
        <v>-29783</v>
      </c>
      <c r="V43" s="39"/>
      <c r="W43" s="42">
        <f t="shared" si="50"/>
        <v>-29783</v>
      </c>
      <c r="X43" s="42"/>
      <c r="Y43" s="42">
        <v>-31525</v>
      </c>
      <c r="Z43" s="42"/>
      <c r="AA43" s="42">
        <v>0</v>
      </c>
      <c r="AB43" s="42"/>
      <c r="AC43" s="42">
        <v>-25737</v>
      </c>
      <c r="AD43" s="42"/>
      <c r="AE43" s="42">
        <v>-32047.5</v>
      </c>
      <c r="AF43" s="42"/>
      <c r="AG43" s="42">
        <v>-27350</v>
      </c>
      <c r="AH43" s="42"/>
      <c r="AI43" s="42">
        <v>-28060</v>
      </c>
      <c r="AJ43" s="42"/>
      <c r="AK43" s="42">
        <v>-24038</v>
      </c>
      <c r="AL43" s="4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49">
        <f t="shared" si="54"/>
        <v>-29783</v>
      </c>
      <c r="CF43" s="39"/>
      <c r="CG43" s="49">
        <f t="shared" si="31"/>
        <v>0</v>
      </c>
      <c r="CH43" s="39"/>
      <c r="CI43" s="39"/>
      <c r="CJ43" s="39"/>
      <c r="CK43" s="39"/>
      <c r="CL43" s="39"/>
      <c r="CM43" s="39"/>
      <c r="CN43" s="39"/>
      <c r="CO43" s="39"/>
      <c r="CP43" s="9"/>
      <c r="CQ43" s="9"/>
    </row>
    <row r="44" spans="1:95" ht="15.75" customHeight="1">
      <c r="A44" s="9">
        <v>188</v>
      </c>
      <c r="B44" s="9" t="s">
        <v>220</v>
      </c>
      <c r="C44" s="9">
        <v>0</v>
      </c>
      <c r="D44" s="9">
        <v>0</v>
      </c>
      <c r="E44" s="9">
        <v>0</v>
      </c>
      <c r="F44" s="50">
        <v>-21907</v>
      </c>
      <c r="G44" s="39"/>
      <c r="H44" s="49">
        <f t="shared" si="43"/>
        <v>0</v>
      </c>
      <c r="I44" s="49"/>
      <c r="J44" s="9">
        <v>188</v>
      </c>
      <c r="K44" s="9" t="s">
        <v>220</v>
      </c>
      <c r="L44" s="9">
        <v>0</v>
      </c>
      <c r="M44" s="50">
        <v>-21907</v>
      </c>
      <c r="N44" s="9">
        <v>0</v>
      </c>
      <c r="O44" s="50">
        <v>-21907</v>
      </c>
      <c r="P44" s="40">
        <f t="shared" si="1"/>
        <v>0</v>
      </c>
      <c r="Q44" s="39"/>
      <c r="R44" s="39">
        <v>188</v>
      </c>
      <c r="S44" s="9" t="s">
        <v>220</v>
      </c>
      <c r="T44" s="41">
        <f t="shared" ref="T44:U44" si="56">E44</f>
        <v>0</v>
      </c>
      <c r="U44" s="41">
        <f t="shared" si="56"/>
        <v>-21907</v>
      </c>
      <c r="V44" s="39"/>
      <c r="W44" s="42">
        <f t="shared" si="50"/>
        <v>-21907</v>
      </c>
      <c r="X44" s="42"/>
      <c r="Y44" s="42">
        <v>-20320</v>
      </c>
      <c r="Z44" s="42"/>
      <c r="AA44" s="42">
        <v>0</v>
      </c>
      <c r="AB44" s="42"/>
      <c r="AC44" s="42">
        <v>-21502</v>
      </c>
      <c r="AD44" s="42"/>
      <c r="AE44" s="42">
        <v>-23980</v>
      </c>
      <c r="AF44" s="42"/>
      <c r="AG44" s="42">
        <v>-19225</v>
      </c>
      <c r="AH44" s="42"/>
      <c r="AI44" s="42">
        <v>-23375</v>
      </c>
      <c r="AJ44" s="42"/>
      <c r="AK44" s="42">
        <v>-22153</v>
      </c>
      <c r="AL44" s="4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49">
        <f t="shared" si="54"/>
        <v>-21907</v>
      </c>
      <c r="CF44" s="39"/>
      <c r="CG44" s="49">
        <f t="shared" si="31"/>
        <v>0</v>
      </c>
      <c r="CH44" s="39"/>
      <c r="CI44" s="39"/>
      <c r="CJ44" s="39"/>
      <c r="CK44" s="39"/>
      <c r="CL44" s="39"/>
      <c r="CM44" s="39"/>
      <c r="CN44" s="39"/>
      <c r="CO44" s="39"/>
      <c r="CP44" s="9"/>
      <c r="CQ44" s="9"/>
    </row>
    <row r="45" spans="1:95" ht="15.75" customHeight="1">
      <c r="A45" s="9">
        <v>189</v>
      </c>
      <c r="B45" s="9" t="s">
        <v>221</v>
      </c>
      <c r="C45" s="9">
        <v>0</v>
      </c>
      <c r="D45" s="9">
        <v>0</v>
      </c>
      <c r="E45" s="9">
        <v>0</v>
      </c>
      <c r="F45" s="50">
        <v>-2800</v>
      </c>
      <c r="G45" s="39"/>
      <c r="H45" s="49">
        <f t="shared" si="43"/>
        <v>0</v>
      </c>
      <c r="I45" s="49"/>
      <c r="J45" s="9">
        <v>189</v>
      </c>
      <c r="K45" s="9" t="s">
        <v>222</v>
      </c>
      <c r="L45" s="9">
        <v>0</v>
      </c>
      <c r="M45" s="50">
        <v>-2800</v>
      </c>
      <c r="N45" s="9">
        <v>0</v>
      </c>
      <c r="O45" s="50">
        <v>-2800</v>
      </c>
      <c r="P45" s="40">
        <f t="shared" si="1"/>
        <v>0</v>
      </c>
      <c r="Q45" s="39"/>
      <c r="R45" s="39">
        <v>189</v>
      </c>
      <c r="S45" s="9" t="s">
        <v>221</v>
      </c>
      <c r="T45" s="41">
        <f t="shared" ref="T45:U45" si="57">E45</f>
        <v>0</v>
      </c>
      <c r="U45" s="41">
        <f t="shared" si="57"/>
        <v>-2800</v>
      </c>
      <c r="V45" s="39"/>
      <c r="W45" s="42">
        <f t="shared" si="50"/>
        <v>-2800</v>
      </c>
      <c r="X45" s="42"/>
      <c r="Y45" s="42">
        <v>-4025</v>
      </c>
      <c r="Z45" s="42"/>
      <c r="AA45" s="42">
        <v>0</v>
      </c>
      <c r="AB45" s="42"/>
      <c r="AC45" s="42">
        <v>0</v>
      </c>
      <c r="AD45" s="42"/>
      <c r="AE45" s="42">
        <v>0</v>
      </c>
      <c r="AF45" s="42"/>
      <c r="AG45" s="42">
        <v>0</v>
      </c>
      <c r="AH45" s="42"/>
      <c r="AI45" s="42">
        <v>0</v>
      </c>
      <c r="AJ45" s="42"/>
      <c r="AK45" s="42">
        <v>-2700</v>
      </c>
      <c r="AL45" s="4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49">
        <f t="shared" si="54"/>
        <v>-2800</v>
      </c>
      <c r="CF45" s="39"/>
      <c r="CG45" s="49">
        <f t="shared" si="31"/>
        <v>0</v>
      </c>
      <c r="CH45" s="39"/>
      <c r="CI45" s="39"/>
      <c r="CJ45" s="39"/>
      <c r="CK45" s="39"/>
      <c r="CL45" s="39"/>
      <c r="CM45" s="39"/>
      <c r="CN45" s="39"/>
      <c r="CO45" s="39"/>
      <c r="CP45" s="9"/>
      <c r="CQ45" s="9"/>
    </row>
    <row r="46" spans="1:95" ht="15.75" customHeight="1">
      <c r="A46" s="9">
        <v>190</v>
      </c>
      <c r="B46" s="9" t="s">
        <v>223</v>
      </c>
      <c r="C46" s="9">
        <v>0</v>
      </c>
      <c r="D46" s="9">
        <v>0</v>
      </c>
      <c r="E46" s="9">
        <v>0</v>
      </c>
      <c r="F46" s="50">
        <v>0</v>
      </c>
      <c r="G46" s="39"/>
      <c r="H46" s="49">
        <f t="shared" si="43"/>
        <v>0</v>
      </c>
      <c r="I46" s="49"/>
      <c r="J46" s="9">
        <v>190</v>
      </c>
      <c r="K46" s="9" t="s">
        <v>223</v>
      </c>
      <c r="L46" s="9">
        <v>0</v>
      </c>
      <c r="M46" s="50">
        <v>0</v>
      </c>
      <c r="N46" s="9">
        <v>0</v>
      </c>
      <c r="O46" s="50">
        <v>0</v>
      </c>
      <c r="P46" s="40">
        <f t="shared" si="1"/>
        <v>0</v>
      </c>
      <c r="Q46" s="39"/>
      <c r="R46" s="39">
        <v>190</v>
      </c>
      <c r="S46" s="9" t="s">
        <v>223</v>
      </c>
      <c r="T46" s="41">
        <f t="shared" ref="T46:U46" si="58">E46</f>
        <v>0</v>
      </c>
      <c r="U46" s="41">
        <f t="shared" si="58"/>
        <v>0</v>
      </c>
      <c r="V46" s="39"/>
      <c r="W46" s="42">
        <f t="shared" si="50"/>
        <v>0</v>
      </c>
      <c r="X46" s="42"/>
      <c r="Y46" s="42">
        <v>0</v>
      </c>
      <c r="Z46" s="42"/>
      <c r="AA46" s="42">
        <v>0</v>
      </c>
      <c r="AB46" s="42"/>
      <c r="AC46" s="42">
        <v>-3385</v>
      </c>
      <c r="AD46" s="42"/>
      <c r="AE46" s="42">
        <v>-1980</v>
      </c>
      <c r="AF46" s="42"/>
      <c r="AG46" s="42">
        <v>-2060</v>
      </c>
      <c r="AH46" s="42"/>
      <c r="AI46" s="42">
        <v>-1950</v>
      </c>
      <c r="AJ46" s="42"/>
      <c r="AK46" s="42">
        <v>-1755</v>
      </c>
      <c r="AL46" s="4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49">
        <f t="shared" si="54"/>
        <v>0</v>
      </c>
      <c r="CF46" s="39"/>
      <c r="CG46" s="49">
        <f t="shared" si="31"/>
        <v>0</v>
      </c>
      <c r="CH46" s="39"/>
      <c r="CI46" s="39"/>
      <c r="CJ46" s="39"/>
      <c r="CK46" s="39"/>
      <c r="CL46" s="39"/>
      <c r="CM46" s="39"/>
      <c r="CN46" s="39"/>
      <c r="CO46" s="39"/>
      <c r="CP46" s="9"/>
      <c r="CQ46" s="9"/>
    </row>
    <row r="47" spans="1:95" ht="15.75" customHeight="1">
      <c r="A47" s="9">
        <v>191</v>
      </c>
      <c r="B47" s="9" t="s">
        <v>224</v>
      </c>
      <c r="C47" s="9">
        <v>0</v>
      </c>
      <c r="D47" s="9">
        <v>0</v>
      </c>
      <c r="E47" s="9">
        <v>0</v>
      </c>
      <c r="F47" s="50">
        <v>-3600</v>
      </c>
      <c r="G47" s="39"/>
      <c r="H47" s="49">
        <f t="shared" si="43"/>
        <v>0</v>
      </c>
      <c r="I47" s="49"/>
      <c r="J47" s="9">
        <v>191</v>
      </c>
      <c r="K47" s="9" t="s">
        <v>225</v>
      </c>
      <c r="L47" s="9">
        <v>0</v>
      </c>
      <c r="M47" s="50">
        <v>-3600</v>
      </c>
      <c r="N47" s="9">
        <v>0</v>
      </c>
      <c r="O47" s="50">
        <v>-3600</v>
      </c>
      <c r="P47" s="40">
        <f t="shared" si="1"/>
        <v>0</v>
      </c>
      <c r="Q47" s="39"/>
      <c r="R47" s="39">
        <v>191</v>
      </c>
      <c r="S47" s="9" t="s">
        <v>224</v>
      </c>
      <c r="T47" s="41">
        <f t="shared" ref="T47:U47" si="59">E47</f>
        <v>0</v>
      </c>
      <c r="U47" s="41">
        <f t="shared" si="59"/>
        <v>-3600</v>
      </c>
      <c r="V47" s="39"/>
      <c r="W47" s="42">
        <f t="shared" si="50"/>
        <v>-3600</v>
      </c>
      <c r="X47" s="42"/>
      <c r="Y47" s="42">
        <v>-4050</v>
      </c>
      <c r="Z47" s="42"/>
      <c r="AA47" s="42">
        <v>0</v>
      </c>
      <c r="AB47" s="42"/>
      <c r="AC47" s="42">
        <v>-3600</v>
      </c>
      <c r="AD47" s="42"/>
      <c r="AE47" s="42">
        <v>-4000</v>
      </c>
      <c r="AF47" s="42"/>
      <c r="AG47" s="42">
        <v>-6600</v>
      </c>
      <c r="AH47" s="42"/>
      <c r="AI47" s="42">
        <v>-2600</v>
      </c>
      <c r="AJ47" s="42"/>
      <c r="AK47" s="42">
        <v>-1538</v>
      </c>
      <c r="AL47" s="4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49">
        <f t="shared" si="54"/>
        <v>-3600</v>
      </c>
      <c r="CF47" s="39"/>
      <c r="CG47" s="49">
        <f t="shared" si="31"/>
        <v>0</v>
      </c>
      <c r="CH47" s="39"/>
      <c r="CI47" s="39"/>
      <c r="CJ47" s="39"/>
      <c r="CK47" s="39"/>
      <c r="CL47" s="39"/>
      <c r="CM47" s="39"/>
      <c r="CN47" s="39"/>
      <c r="CO47" s="39"/>
      <c r="CP47" s="9"/>
      <c r="CQ47" s="9"/>
    </row>
    <row r="48" spans="1:95" ht="15.75" customHeight="1">
      <c r="A48" s="9">
        <v>192</v>
      </c>
      <c r="B48" s="9" t="s">
        <v>226</v>
      </c>
      <c r="C48" s="9">
        <v>0</v>
      </c>
      <c r="D48" s="9">
        <v>0</v>
      </c>
      <c r="E48" s="9">
        <v>0</v>
      </c>
      <c r="F48" s="50">
        <v>-1350</v>
      </c>
      <c r="G48" s="39"/>
      <c r="H48" s="49">
        <f t="shared" si="43"/>
        <v>0</v>
      </c>
      <c r="I48" s="49"/>
      <c r="J48" s="9">
        <v>192</v>
      </c>
      <c r="K48" s="9" t="s">
        <v>226</v>
      </c>
      <c r="L48" s="9">
        <v>0</v>
      </c>
      <c r="M48" s="50">
        <v>-1350</v>
      </c>
      <c r="N48" s="9">
        <v>0</v>
      </c>
      <c r="O48" s="50">
        <v>-1350</v>
      </c>
      <c r="P48" s="40">
        <f t="shared" si="1"/>
        <v>0</v>
      </c>
      <c r="Q48" s="39"/>
      <c r="R48" s="39">
        <v>192</v>
      </c>
      <c r="S48" s="9" t="s">
        <v>226</v>
      </c>
      <c r="T48" s="41">
        <f t="shared" ref="T48:U48" si="60">E48</f>
        <v>0</v>
      </c>
      <c r="U48" s="41">
        <f t="shared" si="60"/>
        <v>-1350</v>
      </c>
      <c r="V48" s="39"/>
      <c r="W48" s="42">
        <f t="shared" si="50"/>
        <v>-1350</v>
      </c>
      <c r="X48" s="42"/>
      <c r="Y48" s="42">
        <v>0</v>
      </c>
      <c r="Z48" s="42"/>
      <c r="AA48" s="42">
        <v>0</v>
      </c>
      <c r="AB48" s="42"/>
      <c r="AC48" s="42">
        <v>-1000</v>
      </c>
      <c r="AD48" s="42"/>
      <c r="AE48" s="42">
        <v>-750</v>
      </c>
      <c r="AF48" s="42"/>
      <c r="AG48" s="42">
        <v>-2475</v>
      </c>
      <c r="AH48" s="42"/>
      <c r="AI48" s="42">
        <v>-1675</v>
      </c>
      <c r="AJ48" s="42"/>
      <c r="AK48" s="42">
        <v>-2275</v>
      </c>
      <c r="AL48" s="4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49">
        <f t="shared" si="54"/>
        <v>-1350</v>
      </c>
      <c r="CF48" s="39"/>
      <c r="CG48" s="49">
        <f t="shared" si="31"/>
        <v>0</v>
      </c>
      <c r="CH48" s="39"/>
      <c r="CI48" s="39"/>
      <c r="CJ48" s="39"/>
      <c r="CK48" s="39"/>
      <c r="CL48" s="39"/>
      <c r="CM48" s="39"/>
      <c r="CN48" s="39"/>
      <c r="CO48" s="39"/>
      <c r="CP48" s="9"/>
      <c r="CQ48" s="9"/>
    </row>
    <row r="49" spans="1:95" ht="15.75" customHeight="1">
      <c r="A49" s="9">
        <v>195</v>
      </c>
      <c r="B49" s="9" t="s">
        <v>59</v>
      </c>
      <c r="C49" s="9">
        <v>0</v>
      </c>
      <c r="D49" s="9">
        <v>0</v>
      </c>
      <c r="E49" s="9">
        <v>0</v>
      </c>
      <c r="F49" s="50">
        <v>-124957</v>
      </c>
      <c r="G49" s="39"/>
      <c r="H49" s="49">
        <f t="shared" si="43"/>
        <v>0</v>
      </c>
      <c r="I49" s="49"/>
      <c r="J49" s="9">
        <v>195</v>
      </c>
      <c r="K49" s="9" t="s">
        <v>59</v>
      </c>
      <c r="L49" s="9">
        <v>0</v>
      </c>
      <c r="M49" s="50">
        <v>-88957</v>
      </c>
      <c r="N49" s="9">
        <v>0</v>
      </c>
      <c r="O49" s="50">
        <v>-124957</v>
      </c>
      <c r="P49" s="40">
        <f t="shared" si="1"/>
        <v>0</v>
      </c>
      <c r="Q49" s="39"/>
      <c r="R49" s="39">
        <v>195</v>
      </c>
      <c r="S49" s="9" t="s">
        <v>59</v>
      </c>
      <c r="T49" s="41">
        <f t="shared" ref="T49:U49" si="61">E49</f>
        <v>0</v>
      </c>
      <c r="U49" s="41">
        <f t="shared" si="61"/>
        <v>-124957</v>
      </c>
      <c r="V49" s="39"/>
      <c r="W49" s="42">
        <f>SUM(W39:W48)</f>
        <v>-124957</v>
      </c>
      <c r="X49" s="42"/>
      <c r="Y49" s="42">
        <f>SUM(Y39:Y48)</f>
        <v>-126329.75</v>
      </c>
      <c r="Z49" s="42"/>
      <c r="AA49" s="42">
        <v>-115232.48</v>
      </c>
      <c r="AB49" s="42"/>
      <c r="AC49" s="42">
        <v>-126984</v>
      </c>
      <c r="AD49" s="42"/>
      <c r="AE49" s="42">
        <f>SUM(AE39:AE48)</f>
        <v>-304847.71999999997</v>
      </c>
      <c r="AF49" s="42"/>
      <c r="AG49" s="42">
        <f>SUM(AG39:AG48)</f>
        <v>-136548.34</v>
      </c>
      <c r="AH49" s="42"/>
      <c r="AI49" s="42">
        <f>SUM(AI39:AI48)</f>
        <v>-120015</v>
      </c>
      <c r="AJ49" s="42"/>
      <c r="AK49" s="42">
        <f>SUM(AK40:AK48)</f>
        <v>-128495.15</v>
      </c>
      <c r="AL49" s="4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49">
        <f t="shared" si="31"/>
        <v>124957</v>
      </c>
      <c r="CH49" s="39"/>
      <c r="CI49" s="39"/>
      <c r="CJ49" s="39"/>
      <c r="CK49" s="39"/>
      <c r="CL49" s="39"/>
      <c r="CM49" s="39"/>
      <c r="CN49" s="39"/>
      <c r="CO49" s="39"/>
      <c r="CP49" s="9"/>
      <c r="CQ49" s="9"/>
    </row>
    <row r="50" spans="1:95" ht="15.75" customHeight="1">
      <c r="A50" s="9"/>
      <c r="B50" s="9"/>
      <c r="C50" s="9"/>
      <c r="D50" s="9"/>
      <c r="E50" s="9"/>
      <c r="F50" s="9"/>
      <c r="G50" s="39"/>
      <c r="H50" s="49"/>
      <c r="I50" s="49"/>
      <c r="J50" s="9"/>
      <c r="K50" s="9"/>
      <c r="L50" s="9"/>
      <c r="M50" s="9"/>
      <c r="N50" s="9"/>
      <c r="O50" s="9"/>
      <c r="P50" s="40">
        <f t="shared" si="1"/>
        <v>0</v>
      </c>
      <c r="Q50" s="39"/>
      <c r="R50" s="39"/>
      <c r="S50" s="39"/>
      <c r="T50" s="41">
        <f t="shared" ref="T50:U50" si="62">E50</f>
        <v>0</v>
      </c>
      <c r="U50" s="41">
        <f t="shared" si="62"/>
        <v>0</v>
      </c>
      <c r="V50" s="39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49">
        <f t="shared" si="31"/>
        <v>0</v>
      </c>
      <c r="CH50" s="39"/>
      <c r="CI50" s="39"/>
      <c r="CJ50" s="39"/>
      <c r="CK50" s="39"/>
      <c r="CL50" s="39"/>
      <c r="CM50" s="39"/>
      <c r="CN50" s="39"/>
      <c r="CO50" s="39"/>
      <c r="CP50" s="9"/>
      <c r="CQ50" s="9"/>
    </row>
    <row r="51" spans="1:95" ht="15.75" customHeight="1">
      <c r="A51" s="9">
        <v>199</v>
      </c>
      <c r="B51" s="9" t="s">
        <v>227</v>
      </c>
      <c r="C51" s="9">
        <v>0</v>
      </c>
      <c r="D51" s="9">
        <v>0</v>
      </c>
      <c r="E51" s="9">
        <v>0</v>
      </c>
      <c r="F51" s="50">
        <v>-629691.92000000004</v>
      </c>
      <c r="G51" s="54"/>
      <c r="H51" s="49">
        <f>+E51-F51-N51+O51</f>
        <v>0</v>
      </c>
      <c r="I51" s="49"/>
      <c r="J51" s="9">
        <v>199</v>
      </c>
      <c r="K51" s="9" t="s">
        <v>227</v>
      </c>
      <c r="L51" s="9">
        <v>0</v>
      </c>
      <c r="M51" s="50">
        <v>-88957</v>
      </c>
      <c r="N51" s="9">
        <v>0</v>
      </c>
      <c r="O51" s="50">
        <v>-629691.92000000004</v>
      </c>
      <c r="P51" s="40">
        <f t="shared" si="1"/>
        <v>0</v>
      </c>
      <c r="Q51" s="54"/>
      <c r="R51" s="54">
        <v>199</v>
      </c>
      <c r="S51" s="54" t="s">
        <v>227</v>
      </c>
      <c r="T51" s="41">
        <f t="shared" ref="T51:U51" si="63">E51</f>
        <v>0</v>
      </c>
      <c r="U51" s="41">
        <f t="shared" si="63"/>
        <v>-629691.92000000004</v>
      </c>
      <c r="V51" s="54"/>
      <c r="W51" s="55">
        <f>+W38+W49</f>
        <v>-629691.92000000004</v>
      </c>
      <c r="X51" s="55"/>
      <c r="Y51" s="55">
        <f>+Y38+Y49</f>
        <v>-587586.9</v>
      </c>
      <c r="Z51" s="55"/>
      <c r="AA51" s="55">
        <v>-576689.59</v>
      </c>
      <c r="AB51" s="55"/>
      <c r="AC51" s="55">
        <v>-546568.06000000006</v>
      </c>
      <c r="AD51" s="55"/>
      <c r="AE51" s="55">
        <f>+AE38+AE49</f>
        <v>-724431.78</v>
      </c>
      <c r="AF51" s="55"/>
      <c r="AG51" s="55">
        <f>+AG38+AG49</f>
        <v>-719261.01</v>
      </c>
      <c r="AH51" s="55"/>
      <c r="AI51" s="55">
        <f>+AI38+AI49</f>
        <v>-627002.78</v>
      </c>
      <c r="AJ51" s="55"/>
      <c r="AK51" s="55">
        <f>+AK38+AK49</f>
        <v>-638057.9</v>
      </c>
      <c r="AL51" s="56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6">
        <f t="shared" si="31"/>
        <v>629691.92000000004</v>
      </c>
      <c r="CH51" s="54"/>
      <c r="CI51" s="54"/>
      <c r="CJ51" s="54"/>
      <c r="CK51" s="54"/>
      <c r="CL51" s="54"/>
      <c r="CM51" s="54"/>
      <c r="CN51" s="54"/>
      <c r="CO51" s="54"/>
      <c r="CP51" s="54"/>
      <c r="CQ51" s="54"/>
    </row>
    <row r="52" spans="1:95" ht="15.75" customHeight="1">
      <c r="A52" s="9"/>
      <c r="B52" s="9"/>
      <c r="C52" s="9"/>
      <c r="D52" s="9"/>
      <c r="E52" s="9"/>
      <c r="F52" s="9"/>
      <c r="G52" s="39"/>
      <c r="H52" s="49"/>
      <c r="I52" s="49"/>
      <c r="J52" s="9"/>
      <c r="K52" s="9"/>
      <c r="L52" s="9"/>
      <c r="M52" s="9"/>
      <c r="N52" s="9"/>
      <c r="O52" s="9"/>
      <c r="P52" s="40">
        <f t="shared" si="1"/>
        <v>0</v>
      </c>
      <c r="Q52" s="39"/>
      <c r="R52" s="39"/>
      <c r="S52" s="39"/>
      <c r="T52" s="41">
        <f t="shared" ref="T52:U52" si="64">E52</f>
        <v>0</v>
      </c>
      <c r="U52" s="41">
        <f t="shared" si="64"/>
        <v>0</v>
      </c>
      <c r="V52" s="39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 t="s">
        <v>228</v>
      </c>
      <c r="AJ52" s="55"/>
      <c r="AK52" s="42"/>
      <c r="AL52" s="4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49">
        <f t="shared" si="31"/>
        <v>0</v>
      </c>
      <c r="CH52" s="39"/>
      <c r="CI52" s="39"/>
      <c r="CJ52" s="39"/>
      <c r="CK52" s="39"/>
      <c r="CL52" s="39"/>
      <c r="CM52" s="39"/>
      <c r="CN52" s="39"/>
      <c r="CO52" s="39"/>
      <c r="CP52" s="9"/>
      <c r="CQ52" s="9"/>
    </row>
    <row r="53" spans="1:95" ht="15.75" customHeight="1">
      <c r="A53" s="9">
        <v>210</v>
      </c>
      <c r="B53" s="9" t="s">
        <v>229</v>
      </c>
      <c r="C53" s="9">
        <v>0</v>
      </c>
      <c r="D53" s="9">
        <v>0</v>
      </c>
      <c r="E53" s="9">
        <v>0</v>
      </c>
      <c r="F53" s="50">
        <v>0</v>
      </c>
      <c r="G53" s="39"/>
      <c r="H53" s="49">
        <f t="shared" ref="H53:H63" si="65">+E53-F53-N53+O53</f>
        <v>0</v>
      </c>
      <c r="I53" s="49"/>
      <c r="J53" s="9">
        <v>210</v>
      </c>
      <c r="K53" s="9" t="s">
        <v>229</v>
      </c>
      <c r="L53" s="9">
        <v>0</v>
      </c>
      <c r="M53" s="50">
        <v>0</v>
      </c>
      <c r="N53" s="9">
        <v>0</v>
      </c>
      <c r="O53" s="50">
        <v>0</v>
      </c>
      <c r="P53" s="40">
        <f t="shared" si="1"/>
        <v>0</v>
      </c>
      <c r="Q53" s="39"/>
      <c r="R53" s="39">
        <v>210</v>
      </c>
      <c r="S53" s="9" t="s">
        <v>229</v>
      </c>
      <c r="T53" s="41">
        <f t="shared" ref="T53:U53" si="66">E53</f>
        <v>0</v>
      </c>
      <c r="U53" s="41">
        <f t="shared" si="66"/>
        <v>0</v>
      </c>
      <c r="V53" s="39"/>
      <c r="W53" s="42">
        <f t="shared" ref="W53:W62" si="67">+T53+U53</f>
        <v>0</v>
      </c>
      <c r="X53" s="42"/>
      <c r="Y53" s="42">
        <v>0</v>
      </c>
      <c r="Z53" s="42"/>
      <c r="AA53" s="42">
        <v>0</v>
      </c>
      <c r="AB53" s="42"/>
      <c r="AC53" s="42">
        <v>0</v>
      </c>
      <c r="AD53" s="42"/>
      <c r="AE53" s="42">
        <v>0</v>
      </c>
      <c r="AF53" s="42"/>
      <c r="AG53" s="42">
        <v>0</v>
      </c>
      <c r="AH53" s="42"/>
      <c r="AI53" s="42">
        <v>0</v>
      </c>
      <c r="AJ53" s="42"/>
      <c r="AK53" s="42">
        <v>715</v>
      </c>
      <c r="AL53" s="49"/>
      <c r="AM53" s="49">
        <f t="shared" ref="AM53:AM55" si="68">+W53</f>
        <v>0</v>
      </c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49">
        <f t="shared" si="31"/>
        <v>0</v>
      </c>
      <c r="CH53" s="39"/>
      <c r="CI53" s="39"/>
      <c r="CJ53" s="39"/>
      <c r="CK53" s="39"/>
      <c r="CL53" s="39"/>
      <c r="CM53" s="39"/>
      <c r="CN53" s="39"/>
      <c r="CO53" s="39"/>
      <c r="CP53" s="9"/>
      <c r="CQ53" s="9"/>
    </row>
    <row r="54" spans="1:95" ht="15.75" customHeight="1">
      <c r="A54" s="9">
        <v>215</v>
      </c>
      <c r="B54" s="9" t="s">
        <v>230</v>
      </c>
      <c r="C54" s="9">
        <v>0</v>
      </c>
      <c r="D54" s="9">
        <v>0</v>
      </c>
      <c r="E54" s="9">
        <v>0</v>
      </c>
      <c r="F54" s="9">
        <v>0</v>
      </c>
      <c r="G54" s="39"/>
      <c r="H54" s="49">
        <f t="shared" si="65"/>
        <v>0</v>
      </c>
      <c r="I54" s="49"/>
      <c r="J54" s="9">
        <v>215</v>
      </c>
      <c r="K54" s="9" t="s">
        <v>230</v>
      </c>
      <c r="L54" s="9">
        <v>0</v>
      </c>
      <c r="M54" s="50">
        <v>0</v>
      </c>
      <c r="N54" s="9">
        <v>0</v>
      </c>
      <c r="O54" s="50">
        <v>0</v>
      </c>
      <c r="P54" s="40">
        <f t="shared" si="1"/>
        <v>0</v>
      </c>
      <c r="Q54" s="39"/>
      <c r="R54" s="39">
        <v>215</v>
      </c>
      <c r="S54" s="9" t="s">
        <v>230</v>
      </c>
      <c r="T54" s="41">
        <f t="shared" ref="T54:U54" si="69">E54</f>
        <v>0</v>
      </c>
      <c r="U54" s="41">
        <f t="shared" si="69"/>
        <v>0</v>
      </c>
      <c r="V54" s="39"/>
      <c r="W54" s="42">
        <f t="shared" si="67"/>
        <v>0</v>
      </c>
      <c r="X54" s="42"/>
      <c r="Y54" s="42">
        <v>0</v>
      </c>
      <c r="Z54" s="42"/>
      <c r="AA54" s="42">
        <v>0</v>
      </c>
      <c r="AB54" s="42"/>
      <c r="AC54" s="42">
        <v>-350</v>
      </c>
      <c r="AD54" s="42"/>
      <c r="AE54" s="42">
        <v>0</v>
      </c>
      <c r="AF54" s="42"/>
      <c r="AG54" s="42">
        <v>0</v>
      </c>
      <c r="AH54" s="42"/>
      <c r="AI54" s="42">
        <v>0</v>
      </c>
      <c r="AJ54" s="42"/>
      <c r="AK54" s="42">
        <v>0</v>
      </c>
      <c r="AL54" s="49"/>
      <c r="AM54" s="42">
        <f t="shared" si="68"/>
        <v>0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49">
        <f t="shared" si="31"/>
        <v>0</v>
      </c>
      <c r="CH54" s="39"/>
      <c r="CI54" s="39"/>
      <c r="CJ54" s="39"/>
      <c r="CK54" s="39"/>
      <c r="CL54" s="39"/>
      <c r="CM54" s="39"/>
      <c r="CN54" s="39"/>
      <c r="CO54" s="39"/>
      <c r="CP54" s="9"/>
      <c r="CQ54" s="9"/>
    </row>
    <row r="55" spans="1:95" ht="15.75" customHeight="1">
      <c r="A55" s="9">
        <v>221</v>
      </c>
      <c r="B55" s="9" t="s">
        <v>231</v>
      </c>
      <c r="C55" s="9">
        <v>0</v>
      </c>
      <c r="D55" s="9">
        <v>0</v>
      </c>
      <c r="E55" s="9">
        <v>0</v>
      </c>
      <c r="F55" s="50">
        <v>0</v>
      </c>
      <c r="G55" s="39"/>
      <c r="H55" s="49">
        <f t="shared" si="65"/>
        <v>0</v>
      </c>
      <c r="I55" s="49"/>
      <c r="J55" s="9">
        <v>221</v>
      </c>
      <c r="K55" s="9" t="s">
        <v>231</v>
      </c>
      <c r="L55" s="9">
        <v>0</v>
      </c>
      <c r="M55" s="50">
        <v>0</v>
      </c>
      <c r="N55" s="9">
        <v>0</v>
      </c>
      <c r="O55" s="50">
        <v>0</v>
      </c>
      <c r="P55" s="40">
        <f t="shared" si="1"/>
        <v>0</v>
      </c>
      <c r="Q55" s="39"/>
      <c r="R55" s="39">
        <v>221</v>
      </c>
      <c r="S55" s="9" t="s">
        <v>231</v>
      </c>
      <c r="T55" s="41">
        <f t="shared" ref="T55:U55" si="70">E55</f>
        <v>0</v>
      </c>
      <c r="U55" s="41">
        <f t="shared" si="70"/>
        <v>0</v>
      </c>
      <c r="V55" s="39"/>
      <c r="W55" s="42">
        <f t="shared" si="67"/>
        <v>0</v>
      </c>
      <c r="X55" s="42"/>
      <c r="Y55" s="42">
        <v>0</v>
      </c>
      <c r="Z55" s="42"/>
      <c r="AA55" s="42">
        <v>0</v>
      </c>
      <c r="AB55" s="42"/>
      <c r="AC55" s="42">
        <v>0</v>
      </c>
      <c r="AD55" s="42"/>
      <c r="AE55" s="42">
        <v>0</v>
      </c>
      <c r="AF55" s="42"/>
      <c r="AG55" s="42">
        <v>0</v>
      </c>
      <c r="AH55" s="42"/>
      <c r="AI55" s="42">
        <v>0</v>
      </c>
      <c r="AJ55" s="42"/>
      <c r="AK55" s="42">
        <v>0</v>
      </c>
      <c r="AL55" s="49"/>
      <c r="AM55" s="42">
        <f t="shared" si="68"/>
        <v>0</v>
      </c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49">
        <f t="shared" si="31"/>
        <v>0</v>
      </c>
      <c r="CH55" s="39"/>
      <c r="CI55" s="39"/>
      <c r="CJ55" s="39"/>
      <c r="CK55" s="39"/>
      <c r="CL55" s="39"/>
      <c r="CM55" s="39"/>
      <c r="CN55" s="39"/>
      <c r="CO55" s="39"/>
      <c r="CP55" s="9"/>
      <c r="CQ55" s="9"/>
    </row>
    <row r="56" spans="1:95" ht="15.75" customHeight="1">
      <c r="A56" s="9">
        <v>231</v>
      </c>
      <c r="B56" s="9" t="s">
        <v>232</v>
      </c>
      <c r="C56" s="9">
        <v>0</v>
      </c>
      <c r="D56" s="9">
        <v>0</v>
      </c>
      <c r="E56" s="9">
        <v>0</v>
      </c>
      <c r="F56" s="9">
        <v>0</v>
      </c>
      <c r="G56" s="39"/>
      <c r="H56" s="49">
        <f t="shared" si="65"/>
        <v>0</v>
      </c>
      <c r="I56" s="49"/>
      <c r="J56" s="9">
        <v>231</v>
      </c>
      <c r="K56" s="9" t="s">
        <v>232</v>
      </c>
      <c r="L56" s="9">
        <v>0</v>
      </c>
      <c r="M56" s="50">
        <v>0</v>
      </c>
      <c r="N56" s="9">
        <v>0</v>
      </c>
      <c r="O56" s="50">
        <v>0</v>
      </c>
      <c r="P56" s="40">
        <f t="shared" si="1"/>
        <v>0</v>
      </c>
      <c r="Q56" s="39"/>
      <c r="R56" s="39">
        <v>231</v>
      </c>
      <c r="S56" s="9" t="s">
        <v>232</v>
      </c>
      <c r="T56" s="41">
        <f t="shared" ref="T56:U56" si="71">E56</f>
        <v>0</v>
      </c>
      <c r="U56" s="41">
        <f t="shared" si="71"/>
        <v>0</v>
      </c>
      <c r="V56" s="39"/>
      <c r="W56" s="42">
        <f t="shared" si="67"/>
        <v>0</v>
      </c>
      <c r="X56" s="42"/>
      <c r="Y56" s="42">
        <v>0</v>
      </c>
      <c r="Z56" s="42"/>
      <c r="AA56" s="42">
        <v>0</v>
      </c>
      <c r="AB56" s="42"/>
      <c r="AC56" s="42">
        <v>0</v>
      </c>
      <c r="AD56" s="42"/>
      <c r="AE56" s="42">
        <v>0</v>
      </c>
      <c r="AF56" s="42"/>
      <c r="AG56" s="42">
        <v>0</v>
      </c>
      <c r="AH56" s="42"/>
      <c r="AI56" s="42">
        <v>0</v>
      </c>
      <c r="AJ56" s="42"/>
      <c r="AK56" s="42">
        <v>0</v>
      </c>
      <c r="AL56" s="49"/>
      <c r="AM56" s="39"/>
      <c r="AN56" s="49">
        <f>+W56</f>
        <v>0</v>
      </c>
      <c r="AO56" s="4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49">
        <f t="shared" si="31"/>
        <v>0</v>
      </c>
      <c r="CH56" s="39"/>
      <c r="CI56" s="39"/>
      <c r="CJ56" s="39"/>
      <c r="CK56" s="39"/>
      <c r="CL56" s="39"/>
      <c r="CM56" s="39"/>
      <c r="CN56" s="39"/>
      <c r="CO56" s="39"/>
      <c r="CP56" s="9"/>
      <c r="CQ56" s="9"/>
    </row>
    <row r="57" spans="1:95" ht="15.75" customHeight="1">
      <c r="A57" s="9">
        <v>233</v>
      </c>
      <c r="B57" s="9" t="s">
        <v>233</v>
      </c>
      <c r="C57" s="9">
        <v>0</v>
      </c>
      <c r="D57" s="9">
        <v>0</v>
      </c>
      <c r="E57" s="9">
        <v>0</v>
      </c>
      <c r="F57" s="50">
        <v>-50000</v>
      </c>
      <c r="G57" s="39"/>
      <c r="H57" s="49">
        <f t="shared" si="65"/>
        <v>0</v>
      </c>
      <c r="I57" s="49"/>
      <c r="J57" s="9">
        <v>233</v>
      </c>
      <c r="K57" s="9" t="s">
        <v>233</v>
      </c>
      <c r="L57" s="9">
        <v>0</v>
      </c>
      <c r="M57" s="50">
        <v>-50000</v>
      </c>
      <c r="N57" s="9">
        <v>0</v>
      </c>
      <c r="O57" s="50">
        <v>-50000</v>
      </c>
      <c r="P57" s="40">
        <f t="shared" si="1"/>
        <v>0</v>
      </c>
      <c r="Q57" s="39"/>
      <c r="R57" s="39">
        <v>233</v>
      </c>
      <c r="S57" s="9" t="s">
        <v>233</v>
      </c>
      <c r="T57" s="41">
        <f t="shared" ref="T57:U57" si="72">E57</f>
        <v>0</v>
      </c>
      <c r="U57" s="41">
        <f t="shared" si="72"/>
        <v>-50000</v>
      </c>
      <c r="V57" s="39"/>
      <c r="W57" s="42">
        <f t="shared" si="67"/>
        <v>-50000</v>
      </c>
      <c r="X57" s="42"/>
      <c r="Y57" s="42">
        <v>0</v>
      </c>
      <c r="Z57" s="42"/>
      <c r="AA57" s="42">
        <v>-50000</v>
      </c>
      <c r="AB57" s="42"/>
      <c r="AC57" s="42">
        <v>0</v>
      </c>
      <c r="AD57" s="42"/>
      <c r="AE57" s="42">
        <v>-50000</v>
      </c>
      <c r="AF57" s="42"/>
      <c r="AG57" s="42">
        <v>-112500</v>
      </c>
      <c r="AH57" s="42"/>
      <c r="AI57" s="42">
        <v>0</v>
      </c>
      <c r="AJ57" s="42"/>
      <c r="AK57" s="42">
        <v>-75000</v>
      </c>
      <c r="AL57" s="49"/>
      <c r="AM57" s="39"/>
      <c r="AN57" s="39"/>
      <c r="AO57" s="39"/>
      <c r="AP57" s="49">
        <f>+W57</f>
        <v>-50000</v>
      </c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49">
        <f t="shared" si="31"/>
        <v>0</v>
      </c>
      <c r="CH57" s="39"/>
      <c r="CI57" s="39"/>
      <c r="CJ57" s="39"/>
      <c r="CK57" s="39"/>
      <c r="CL57" s="39"/>
      <c r="CM57" s="39"/>
      <c r="CN57" s="39"/>
      <c r="CO57" s="39"/>
      <c r="CP57" s="9"/>
      <c r="CQ57" s="9"/>
    </row>
    <row r="58" spans="1:95" ht="15.75" customHeight="1">
      <c r="A58" s="9">
        <v>236</v>
      </c>
      <c r="B58" s="9" t="s">
        <v>234</v>
      </c>
      <c r="C58" s="9">
        <v>0</v>
      </c>
      <c r="D58" s="9">
        <v>0</v>
      </c>
      <c r="E58" s="9">
        <v>0</v>
      </c>
      <c r="F58" s="50">
        <v>-25505</v>
      </c>
      <c r="G58" s="39"/>
      <c r="H58" s="49">
        <f t="shared" si="65"/>
        <v>0</v>
      </c>
      <c r="I58" s="49"/>
      <c r="J58" s="9">
        <v>236</v>
      </c>
      <c r="K58" s="9" t="s">
        <v>234</v>
      </c>
      <c r="L58" s="9">
        <v>0</v>
      </c>
      <c r="M58" s="50">
        <v>-5505</v>
      </c>
      <c r="N58" s="9">
        <v>0</v>
      </c>
      <c r="O58" s="50">
        <v>-25505</v>
      </c>
      <c r="P58" s="40">
        <f t="shared" si="1"/>
        <v>0</v>
      </c>
      <c r="Q58" s="39"/>
      <c r="R58" s="39">
        <v>236</v>
      </c>
      <c r="S58" s="9" t="s">
        <v>234</v>
      </c>
      <c r="T58" s="41">
        <f t="shared" ref="T58:U58" si="73">E58</f>
        <v>0</v>
      </c>
      <c r="U58" s="41">
        <f t="shared" si="73"/>
        <v>-25505</v>
      </c>
      <c r="V58" s="39"/>
      <c r="W58" s="42">
        <f t="shared" si="67"/>
        <v>-25505</v>
      </c>
      <c r="X58" s="42"/>
      <c r="Y58" s="42">
        <v>-10000</v>
      </c>
      <c r="Z58" s="42"/>
      <c r="AA58" s="42">
        <v>-13387</v>
      </c>
      <c r="AB58" s="42"/>
      <c r="AC58" s="42">
        <v>0</v>
      </c>
      <c r="AD58" s="42"/>
      <c r="AE58" s="42">
        <v>-12114</v>
      </c>
      <c r="AF58" s="42"/>
      <c r="AG58" s="42">
        <v>0</v>
      </c>
      <c r="AH58" s="42"/>
      <c r="AI58" s="42">
        <v>-10798</v>
      </c>
      <c r="AJ58" s="42"/>
      <c r="AK58" s="42">
        <v>-3500</v>
      </c>
      <c r="AL58" s="49"/>
      <c r="AM58" s="39"/>
      <c r="AN58" s="39"/>
      <c r="AO58" s="39"/>
      <c r="AP58" s="39"/>
      <c r="AQ58" s="42">
        <f>+W58</f>
        <v>-25505</v>
      </c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49">
        <f t="shared" si="31"/>
        <v>0</v>
      </c>
      <c r="CH58" s="39"/>
      <c r="CI58" s="39"/>
      <c r="CJ58" s="39"/>
      <c r="CK58" s="39"/>
      <c r="CL58" s="39"/>
      <c r="CM58" s="39"/>
      <c r="CN58" s="39"/>
      <c r="CO58" s="39"/>
      <c r="CP58" s="9"/>
      <c r="CQ58" s="9"/>
    </row>
    <row r="59" spans="1:95" ht="15.75" customHeight="1">
      <c r="A59" s="9">
        <v>238</v>
      </c>
      <c r="B59" s="9" t="s">
        <v>235</v>
      </c>
      <c r="C59" s="9">
        <v>0</v>
      </c>
      <c r="D59" s="9">
        <v>0</v>
      </c>
      <c r="E59" s="9">
        <v>0</v>
      </c>
      <c r="F59" s="50">
        <v>-25810</v>
      </c>
      <c r="G59" s="39"/>
      <c r="H59" s="49">
        <f t="shared" si="65"/>
        <v>0</v>
      </c>
      <c r="I59" s="49"/>
      <c r="J59" s="9">
        <v>238</v>
      </c>
      <c r="K59" s="9" t="s">
        <v>235</v>
      </c>
      <c r="L59" s="9">
        <v>0</v>
      </c>
      <c r="M59" s="50">
        <v>0</v>
      </c>
      <c r="N59" s="9">
        <v>0</v>
      </c>
      <c r="O59" s="50">
        <v>-25810</v>
      </c>
      <c r="P59" s="40">
        <f t="shared" si="1"/>
        <v>0</v>
      </c>
      <c r="Q59" s="39"/>
      <c r="R59" s="39">
        <v>238</v>
      </c>
      <c r="S59" s="9" t="s">
        <v>235</v>
      </c>
      <c r="T59" s="41">
        <f t="shared" ref="T59:U59" si="74">E59</f>
        <v>0</v>
      </c>
      <c r="U59" s="41">
        <f t="shared" si="74"/>
        <v>-25810</v>
      </c>
      <c r="V59" s="39"/>
      <c r="W59" s="42">
        <f t="shared" si="67"/>
        <v>-25810</v>
      </c>
      <c r="X59" s="42"/>
      <c r="Y59" s="42">
        <v>-18143.509999999998</v>
      </c>
      <c r="Z59" s="42"/>
      <c r="AA59" s="42">
        <v>-16960</v>
      </c>
      <c r="AB59" s="42"/>
      <c r="AC59" s="42">
        <v>-24672.720000000001</v>
      </c>
      <c r="AD59" s="42"/>
      <c r="AE59" s="42">
        <v>-2801.4</v>
      </c>
      <c r="AF59" s="42"/>
      <c r="AG59" s="42">
        <v>-9380.2899999999991</v>
      </c>
      <c r="AH59" s="42"/>
      <c r="AI59" s="42">
        <v>-5100</v>
      </c>
      <c r="AJ59" s="42"/>
      <c r="AK59" s="42">
        <v>-145</v>
      </c>
      <c r="AL59" s="49"/>
      <c r="AM59" s="39"/>
      <c r="AN59" s="39"/>
      <c r="AO59" s="39"/>
      <c r="AP59" s="39"/>
      <c r="AQ59" s="39"/>
      <c r="AR59" s="39"/>
      <c r="AS59" s="49">
        <f>+W59</f>
        <v>-25810</v>
      </c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49">
        <f t="shared" si="31"/>
        <v>0</v>
      </c>
      <c r="CH59" s="39"/>
      <c r="CI59" s="39"/>
      <c r="CJ59" s="39"/>
      <c r="CK59" s="39"/>
      <c r="CL59" s="39"/>
      <c r="CM59" s="39"/>
      <c r="CN59" s="39"/>
      <c r="CO59" s="39"/>
      <c r="CP59" s="9"/>
      <c r="CQ59" s="9"/>
    </row>
    <row r="60" spans="1:95" ht="15.75" customHeight="1">
      <c r="A60" s="9">
        <v>241</v>
      </c>
      <c r="B60" s="9" t="s">
        <v>236</v>
      </c>
      <c r="C60" s="9">
        <v>0</v>
      </c>
      <c r="D60" s="9">
        <v>0</v>
      </c>
      <c r="E60" s="9">
        <v>0</v>
      </c>
      <c r="F60" s="50">
        <v>0</v>
      </c>
      <c r="G60" s="39"/>
      <c r="H60" s="49">
        <f t="shared" si="65"/>
        <v>0</v>
      </c>
      <c r="I60" s="49"/>
      <c r="J60" s="9">
        <v>241</v>
      </c>
      <c r="K60" s="9" t="s">
        <v>236</v>
      </c>
      <c r="L60" s="9">
        <v>0</v>
      </c>
      <c r="M60" s="50">
        <v>0</v>
      </c>
      <c r="N60" s="9">
        <v>0</v>
      </c>
      <c r="O60" s="50">
        <v>0</v>
      </c>
      <c r="P60" s="40">
        <f t="shared" si="1"/>
        <v>0</v>
      </c>
      <c r="Q60" s="39"/>
      <c r="R60" s="39">
        <v>241</v>
      </c>
      <c r="S60" s="9" t="s">
        <v>236</v>
      </c>
      <c r="T60" s="41">
        <f t="shared" ref="T60:U60" si="75">E60</f>
        <v>0</v>
      </c>
      <c r="U60" s="41">
        <f t="shared" si="75"/>
        <v>0</v>
      </c>
      <c r="V60" s="39"/>
      <c r="W60" s="42">
        <f t="shared" si="67"/>
        <v>0</v>
      </c>
      <c r="X60" s="42"/>
      <c r="Y60" s="42">
        <v>-6.39</v>
      </c>
      <c r="Z60" s="42"/>
      <c r="AA60" s="42">
        <v>0</v>
      </c>
      <c r="AB60" s="42"/>
      <c r="AC60" s="42">
        <v>-140.38999999999999</v>
      </c>
      <c r="AD60" s="42"/>
      <c r="AE60" s="42">
        <v>-385.98</v>
      </c>
      <c r="AF60" s="42"/>
      <c r="AG60" s="42">
        <v>-1057.71</v>
      </c>
      <c r="AH60" s="42"/>
      <c r="AI60" s="42">
        <v>-466.19</v>
      </c>
      <c r="AJ60" s="42"/>
      <c r="AK60" s="42">
        <v>-430.51</v>
      </c>
      <c r="AL60" s="49"/>
      <c r="AM60" s="39"/>
      <c r="AN60" s="39"/>
      <c r="AO60" s="39"/>
      <c r="AP60" s="39"/>
      <c r="AQ60" s="39"/>
      <c r="AR60" s="39"/>
      <c r="AS60" s="39"/>
      <c r="AT60" s="49">
        <f t="shared" ref="AT60:AT61" si="76">+W60</f>
        <v>0</v>
      </c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49">
        <f t="shared" si="31"/>
        <v>0</v>
      </c>
      <c r="CH60" s="39"/>
      <c r="CI60" s="39"/>
      <c r="CJ60" s="39"/>
      <c r="CK60" s="39"/>
      <c r="CL60" s="39"/>
      <c r="CM60" s="39"/>
      <c r="CN60" s="39"/>
      <c r="CO60" s="39"/>
      <c r="CP60" s="9"/>
      <c r="CQ60" s="9"/>
    </row>
    <row r="61" spans="1:95" ht="15.75" customHeight="1">
      <c r="A61" s="9">
        <v>243</v>
      </c>
      <c r="B61" s="9" t="s">
        <v>237</v>
      </c>
      <c r="C61" s="9">
        <v>0</v>
      </c>
      <c r="D61" s="9">
        <v>0</v>
      </c>
      <c r="E61" s="9">
        <v>0</v>
      </c>
      <c r="F61" s="50">
        <v>-47098.8</v>
      </c>
      <c r="G61" s="39"/>
      <c r="H61" s="49">
        <f t="shared" si="65"/>
        <v>0</v>
      </c>
      <c r="I61" s="49"/>
      <c r="J61" s="9">
        <v>243</v>
      </c>
      <c r="K61" s="9" t="s">
        <v>237</v>
      </c>
      <c r="L61" s="9">
        <v>0</v>
      </c>
      <c r="M61" s="50">
        <v>0</v>
      </c>
      <c r="N61" s="9">
        <v>0</v>
      </c>
      <c r="O61" s="50">
        <v>-47098.8</v>
      </c>
      <c r="P61" s="40">
        <f t="shared" si="1"/>
        <v>0</v>
      </c>
      <c r="Q61" s="39"/>
      <c r="R61" s="39">
        <v>243</v>
      </c>
      <c r="S61" s="9" t="s">
        <v>237</v>
      </c>
      <c r="T61" s="41">
        <f t="shared" ref="T61:U61" si="77">E61</f>
        <v>0</v>
      </c>
      <c r="U61" s="41">
        <f t="shared" si="77"/>
        <v>-47098.8</v>
      </c>
      <c r="V61" s="39"/>
      <c r="W61" s="42">
        <f t="shared" si="67"/>
        <v>-47098.8</v>
      </c>
      <c r="X61" s="42"/>
      <c r="Y61" s="42">
        <v>-33439.9</v>
      </c>
      <c r="Z61" s="42"/>
      <c r="AA61" s="42">
        <v>-45677.2</v>
      </c>
      <c r="AB61" s="42"/>
      <c r="AC61" s="42">
        <v>-32119</v>
      </c>
      <c r="AD61" s="42"/>
      <c r="AE61" s="42">
        <v>-45003.5</v>
      </c>
      <c r="AF61" s="42"/>
      <c r="AG61" s="42">
        <v>-24533</v>
      </c>
      <c r="AH61" s="42"/>
      <c r="AI61" s="42">
        <v>-50919.600000000006</v>
      </c>
      <c r="AJ61" s="42"/>
      <c r="AK61" s="42">
        <v>-12509.5</v>
      </c>
      <c r="AL61" s="49"/>
      <c r="AM61" s="39"/>
      <c r="AN61" s="39"/>
      <c r="AO61" s="39"/>
      <c r="AP61" s="39"/>
      <c r="AQ61" s="39"/>
      <c r="AR61" s="39"/>
      <c r="AS61" s="39"/>
      <c r="AT61" s="49">
        <f t="shared" si="76"/>
        <v>-47098.8</v>
      </c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49">
        <f t="shared" si="31"/>
        <v>0</v>
      </c>
      <c r="CH61" s="39"/>
      <c r="CI61" s="39"/>
      <c r="CJ61" s="39"/>
      <c r="CK61" s="39"/>
      <c r="CL61" s="39"/>
      <c r="CM61" s="39"/>
      <c r="CN61" s="39"/>
      <c r="CO61" s="39"/>
      <c r="CP61" s="9"/>
      <c r="CQ61" s="9"/>
    </row>
    <row r="62" spans="1:95" ht="15.75" customHeight="1">
      <c r="A62" s="9">
        <v>246</v>
      </c>
      <c r="B62" s="9" t="s">
        <v>238</v>
      </c>
      <c r="C62" s="9">
        <v>0</v>
      </c>
      <c r="D62" s="9">
        <v>0</v>
      </c>
      <c r="E62" s="9">
        <v>0</v>
      </c>
      <c r="F62" s="9">
        <v>-51</v>
      </c>
      <c r="G62" s="39"/>
      <c r="H62" s="49">
        <f t="shared" si="65"/>
        <v>0</v>
      </c>
      <c r="I62" s="49"/>
      <c r="J62" s="9">
        <v>246</v>
      </c>
      <c r="K62" s="9" t="s">
        <v>238</v>
      </c>
      <c r="L62" s="9">
        <v>0</v>
      </c>
      <c r="M62" s="9">
        <v>-51</v>
      </c>
      <c r="N62" s="9">
        <v>0</v>
      </c>
      <c r="O62" s="9">
        <v>-51</v>
      </c>
      <c r="P62" s="40">
        <f t="shared" si="1"/>
        <v>0</v>
      </c>
      <c r="Q62" s="39"/>
      <c r="R62" s="39">
        <v>246</v>
      </c>
      <c r="S62" s="9" t="s">
        <v>238</v>
      </c>
      <c r="T62" s="41">
        <f t="shared" ref="T62:U62" si="78">E62</f>
        <v>0</v>
      </c>
      <c r="U62" s="41">
        <f t="shared" si="78"/>
        <v>-51</v>
      </c>
      <c r="V62" s="39"/>
      <c r="W62" s="42">
        <f t="shared" si="67"/>
        <v>-51</v>
      </c>
      <c r="X62" s="42"/>
      <c r="Y62" s="42">
        <v>-5463.82</v>
      </c>
      <c r="Z62" s="42"/>
      <c r="AA62" s="42">
        <v>-9985.7999999999993</v>
      </c>
      <c r="AB62" s="42"/>
      <c r="AC62" s="42">
        <v>-10304.23</v>
      </c>
      <c r="AD62" s="42"/>
      <c r="AE62" s="42">
        <v>0</v>
      </c>
      <c r="AF62" s="42"/>
      <c r="AG62" s="42">
        <v>-18016.439999999999</v>
      </c>
      <c r="AH62" s="42"/>
      <c r="AI62" s="42">
        <v>0</v>
      </c>
      <c r="AJ62" s="42"/>
      <c r="AK62" s="42">
        <v>0</v>
      </c>
      <c r="AL62" s="49"/>
      <c r="AM62" s="39"/>
      <c r="AN62" s="39"/>
      <c r="AO62" s="39"/>
      <c r="AP62" s="39"/>
      <c r="AQ62" s="39"/>
      <c r="AR62" s="39"/>
      <c r="AS62" s="39"/>
      <c r="AT62" s="39"/>
      <c r="AU62" s="49">
        <f>+W62</f>
        <v>-51</v>
      </c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49">
        <f t="shared" si="31"/>
        <v>0</v>
      </c>
      <c r="CH62" s="39"/>
      <c r="CI62" s="39"/>
      <c r="CJ62" s="39"/>
      <c r="CK62" s="39"/>
      <c r="CL62" s="39"/>
      <c r="CM62" s="39"/>
      <c r="CN62" s="39"/>
      <c r="CO62" s="39"/>
      <c r="CP62" s="9"/>
      <c r="CQ62" s="9"/>
    </row>
    <row r="63" spans="1:95" ht="15.75" customHeight="1">
      <c r="A63" s="9">
        <v>248</v>
      </c>
      <c r="B63" s="9" t="s">
        <v>239</v>
      </c>
      <c r="C63" s="9">
        <v>0</v>
      </c>
      <c r="D63" s="9">
        <v>0</v>
      </c>
      <c r="E63" s="9">
        <v>0</v>
      </c>
      <c r="F63" s="50">
        <v>-148464.79999999999</v>
      </c>
      <c r="G63" s="39"/>
      <c r="H63" s="49">
        <f t="shared" si="65"/>
        <v>0</v>
      </c>
      <c r="I63" s="49"/>
      <c r="J63" s="9">
        <v>248</v>
      </c>
      <c r="K63" s="9" t="s">
        <v>239</v>
      </c>
      <c r="L63" s="9">
        <v>0</v>
      </c>
      <c r="M63" s="50">
        <v>-55556</v>
      </c>
      <c r="N63" s="9">
        <v>0</v>
      </c>
      <c r="O63" s="50">
        <v>-148464.79999999999</v>
      </c>
      <c r="P63" s="40">
        <f t="shared" si="1"/>
        <v>0</v>
      </c>
      <c r="Q63" s="39"/>
      <c r="R63" s="39">
        <v>248</v>
      </c>
      <c r="S63" s="9" t="s">
        <v>239</v>
      </c>
      <c r="T63" s="41">
        <f t="shared" ref="T63:U63" si="79">E63</f>
        <v>0</v>
      </c>
      <c r="U63" s="41">
        <f t="shared" si="79"/>
        <v>-148464.79999999999</v>
      </c>
      <c r="V63" s="39"/>
      <c r="W63" s="42">
        <f>SUM(W53:W62)</f>
        <v>-148464.79999999999</v>
      </c>
      <c r="X63" s="42"/>
      <c r="Y63" s="42">
        <f>SUM(Y53:Y62)</f>
        <v>-67053.62</v>
      </c>
      <c r="Z63" s="42"/>
      <c r="AA63" s="42">
        <v>-136010</v>
      </c>
      <c r="AB63" s="42"/>
      <c r="AC63" s="42">
        <v>-67586.34</v>
      </c>
      <c r="AD63" s="42"/>
      <c r="AE63" s="42">
        <f>SUM(AE53:AE62)</f>
        <v>-110304.88</v>
      </c>
      <c r="AF63" s="42"/>
      <c r="AG63" s="42">
        <f>SUM(AG53:AG62)</f>
        <v>-165487.44</v>
      </c>
      <c r="AH63" s="42"/>
      <c r="AI63" s="42">
        <f>SUM(AI53:AI62)</f>
        <v>-67283.790000000008</v>
      </c>
      <c r="AJ63" s="42"/>
      <c r="AK63" s="42">
        <f>SUM(AK53:AK62)</f>
        <v>-90870.01</v>
      </c>
      <c r="AL63" s="4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49">
        <f t="shared" si="31"/>
        <v>148464.79999999999</v>
      </c>
      <c r="CH63" s="39"/>
      <c r="CI63" s="39"/>
      <c r="CJ63" s="39"/>
      <c r="CK63" s="39"/>
      <c r="CL63" s="39"/>
      <c r="CM63" s="39"/>
      <c r="CN63" s="39"/>
      <c r="CO63" s="39"/>
      <c r="CP63" s="9"/>
      <c r="CQ63" s="9"/>
    </row>
    <row r="64" spans="1:95" ht="15.75" customHeight="1">
      <c r="A64" s="9"/>
      <c r="B64" s="9"/>
      <c r="C64" s="9"/>
      <c r="D64" s="9"/>
      <c r="E64" s="9"/>
      <c r="F64" s="9"/>
      <c r="G64" s="39"/>
      <c r="H64" s="49"/>
      <c r="I64" s="49"/>
      <c r="J64" s="9"/>
      <c r="K64" s="9"/>
      <c r="L64" s="9"/>
      <c r="M64" s="9"/>
      <c r="N64" s="9"/>
      <c r="O64" s="9"/>
      <c r="P64" s="40">
        <f t="shared" si="1"/>
        <v>0</v>
      </c>
      <c r="Q64" s="39"/>
      <c r="R64" s="39"/>
      <c r="S64" s="9"/>
      <c r="T64" s="41">
        <f t="shared" ref="T64:U64" si="80">E64</f>
        <v>0</v>
      </c>
      <c r="U64" s="41">
        <f t="shared" si="80"/>
        <v>0</v>
      </c>
      <c r="V64" s="39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49">
        <f t="shared" si="31"/>
        <v>0</v>
      </c>
      <c r="CH64" s="39"/>
      <c r="CI64" s="39"/>
      <c r="CJ64" s="39"/>
      <c r="CK64" s="39"/>
      <c r="CL64" s="39"/>
      <c r="CM64" s="39"/>
      <c r="CN64" s="39"/>
      <c r="CO64" s="39"/>
      <c r="CP64" s="9"/>
      <c r="CQ64" s="9"/>
    </row>
    <row r="65" spans="1:95" ht="15.75" customHeight="1">
      <c r="A65" s="9">
        <v>251</v>
      </c>
      <c r="B65" s="9" t="s">
        <v>240</v>
      </c>
      <c r="C65" s="9">
        <v>0</v>
      </c>
      <c r="D65" s="9">
        <v>0</v>
      </c>
      <c r="E65" s="9">
        <v>0</v>
      </c>
      <c r="F65" s="50">
        <v>0</v>
      </c>
      <c r="G65" s="39"/>
      <c r="H65" s="49">
        <f t="shared" ref="H65:H87" si="81">+E65-F65-N65+O65</f>
        <v>0</v>
      </c>
      <c r="I65" s="49"/>
      <c r="J65" s="9">
        <v>251</v>
      </c>
      <c r="K65" s="9" t="s">
        <v>240</v>
      </c>
      <c r="L65" s="9">
        <v>0</v>
      </c>
      <c r="M65" s="50">
        <v>0</v>
      </c>
      <c r="N65" s="9">
        <v>0</v>
      </c>
      <c r="O65" s="50">
        <v>0</v>
      </c>
      <c r="P65" s="40">
        <f t="shared" si="1"/>
        <v>0</v>
      </c>
      <c r="Q65" s="39"/>
      <c r="R65" s="39">
        <v>251</v>
      </c>
      <c r="S65" s="9" t="s">
        <v>240</v>
      </c>
      <c r="T65" s="41">
        <f t="shared" ref="T65:U65" si="82">E65</f>
        <v>0</v>
      </c>
      <c r="U65" s="41">
        <f t="shared" si="82"/>
        <v>0</v>
      </c>
      <c r="V65" s="39"/>
      <c r="W65" s="42">
        <f t="shared" ref="W65:W86" si="83">+T65+U65</f>
        <v>0</v>
      </c>
      <c r="X65" s="42"/>
      <c r="Y65" s="42">
        <v>1599.6</v>
      </c>
      <c r="Z65" s="42"/>
      <c r="AA65" s="42">
        <v>4833</v>
      </c>
      <c r="AB65" s="42"/>
      <c r="AC65" s="42">
        <v>0</v>
      </c>
      <c r="AD65" s="42"/>
      <c r="AE65" s="42">
        <v>5323</v>
      </c>
      <c r="AF65" s="42"/>
      <c r="AG65" s="42">
        <v>0</v>
      </c>
      <c r="AH65" s="42"/>
      <c r="AI65" s="42">
        <v>4950</v>
      </c>
      <c r="AJ65" s="42"/>
      <c r="AK65" s="42">
        <v>10000</v>
      </c>
      <c r="AL65" s="49"/>
      <c r="AM65" s="39"/>
      <c r="AN65" s="39"/>
      <c r="AO65" s="39"/>
      <c r="AP65" s="39"/>
      <c r="AQ65" s="39"/>
      <c r="AR65" s="39"/>
      <c r="AS65" s="39"/>
      <c r="AT65" s="39"/>
      <c r="AU65" s="39"/>
      <c r="AV65" s="49">
        <f>+W65</f>
        <v>0</v>
      </c>
      <c r="AW65" s="4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49">
        <f t="shared" si="31"/>
        <v>0</v>
      </c>
      <c r="CH65" s="39"/>
      <c r="CI65" s="39"/>
      <c r="CJ65" s="39"/>
      <c r="CK65" s="39"/>
      <c r="CL65" s="39"/>
      <c r="CM65" s="39"/>
      <c r="CN65" s="39"/>
      <c r="CO65" s="39"/>
      <c r="CP65" s="9"/>
      <c r="CQ65" s="9"/>
    </row>
    <row r="66" spans="1:95" ht="15.75" customHeight="1">
      <c r="A66" s="9">
        <v>256</v>
      </c>
      <c r="B66" s="9" t="s">
        <v>241</v>
      </c>
      <c r="C66" s="9">
        <v>0</v>
      </c>
      <c r="D66" s="9">
        <v>0</v>
      </c>
      <c r="E66" s="9">
        <v>0</v>
      </c>
      <c r="F66" s="50">
        <v>0</v>
      </c>
      <c r="G66" s="39"/>
      <c r="H66" s="49">
        <f t="shared" si="81"/>
        <v>0</v>
      </c>
      <c r="I66" s="49"/>
      <c r="J66" s="9">
        <v>256</v>
      </c>
      <c r="K66" s="9" t="s">
        <v>241</v>
      </c>
      <c r="L66" s="9">
        <v>0</v>
      </c>
      <c r="M66" s="50">
        <v>0</v>
      </c>
      <c r="N66" s="9">
        <v>0</v>
      </c>
      <c r="O66" s="50">
        <v>0</v>
      </c>
      <c r="P66" s="40">
        <f t="shared" si="1"/>
        <v>0</v>
      </c>
      <c r="Q66" s="39"/>
      <c r="R66" s="39">
        <v>256</v>
      </c>
      <c r="S66" s="9" t="s">
        <v>241</v>
      </c>
      <c r="T66" s="41">
        <f t="shared" ref="T66:U66" si="84">E66</f>
        <v>0</v>
      </c>
      <c r="U66" s="41">
        <f t="shared" si="84"/>
        <v>0</v>
      </c>
      <c r="V66" s="39"/>
      <c r="W66" s="42">
        <f t="shared" si="83"/>
        <v>0</v>
      </c>
      <c r="X66" s="42"/>
      <c r="Y66" s="42">
        <v>0</v>
      </c>
      <c r="Z66" s="42"/>
      <c r="AA66" s="42">
        <v>0</v>
      </c>
      <c r="AB66" s="42"/>
      <c r="AC66" s="42">
        <v>421.39</v>
      </c>
      <c r="AD66" s="42"/>
      <c r="AE66" s="42">
        <v>0</v>
      </c>
      <c r="AF66" s="42"/>
      <c r="AG66" s="42">
        <v>0</v>
      </c>
      <c r="AH66" s="42"/>
      <c r="AI66" s="42">
        <v>4689.3999999999996</v>
      </c>
      <c r="AJ66" s="42"/>
      <c r="AK66" s="42">
        <v>1545</v>
      </c>
      <c r="AL66" s="4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49">
        <f>+W66</f>
        <v>0</v>
      </c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49">
        <f t="shared" si="31"/>
        <v>0</v>
      </c>
      <c r="CH66" s="39"/>
      <c r="CI66" s="39"/>
      <c r="CJ66" s="39"/>
      <c r="CK66" s="39"/>
      <c r="CL66" s="39"/>
      <c r="CM66" s="39"/>
      <c r="CN66" s="39"/>
      <c r="CO66" s="39"/>
      <c r="CP66" s="9"/>
      <c r="CQ66" s="9"/>
    </row>
    <row r="67" spans="1:95" ht="15.75" customHeight="1">
      <c r="A67" s="9">
        <v>260</v>
      </c>
      <c r="B67" s="9" t="s">
        <v>242</v>
      </c>
      <c r="C67" s="9">
        <v>0</v>
      </c>
      <c r="D67" s="9">
        <v>0</v>
      </c>
      <c r="E67" s="9">
        <v>0</v>
      </c>
      <c r="F67" s="50">
        <v>0</v>
      </c>
      <c r="G67" s="39"/>
      <c r="H67" s="49">
        <f t="shared" si="81"/>
        <v>0</v>
      </c>
      <c r="I67" s="49"/>
      <c r="J67" s="9">
        <v>260</v>
      </c>
      <c r="K67" s="9" t="s">
        <v>242</v>
      </c>
      <c r="L67" s="9">
        <v>0</v>
      </c>
      <c r="M67" s="50">
        <v>0</v>
      </c>
      <c r="N67" s="9">
        <v>0</v>
      </c>
      <c r="O67" s="50">
        <v>0</v>
      </c>
      <c r="P67" s="40">
        <f t="shared" si="1"/>
        <v>0</v>
      </c>
      <c r="Q67" s="39"/>
      <c r="R67" s="39">
        <v>260</v>
      </c>
      <c r="S67" s="9" t="s">
        <v>242</v>
      </c>
      <c r="T67" s="41">
        <f t="shared" ref="T67:U67" si="85">E67</f>
        <v>0</v>
      </c>
      <c r="U67" s="41">
        <f t="shared" si="85"/>
        <v>0</v>
      </c>
      <c r="V67" s="39"/>
      <c r="W67" s="42">
        <f t="shared" si="83"/>
        <v>0</v>
      </c>
      <c r="X67" s="42"/>
      <c r="Y67" s="42">
        <v>0</v>
      </c>
      <c r="Z67" s="42"/>
      <c r="AA67" s="42">
        <v>0</v>
      </c>
      <c r="AB67" s="42"/>
      <c r="AC67" s="42">
        <v>0</v>
      </c>
      <c r="AD67" s="42"/>
      <c r="AE67" s="42">
        <v>0</v>
      </c>
      <c r="AF67" s="42"/>
      <c r="AG67" s="42">
        <v>396.55</v>
      </c>
      <c r="AH67" s="42"/>
      <c r="AI67" s="42">
        <v>0</v>
      </c>
      <c r="AJ67" s="42"/>
      <c r="AK67" s="42">
        <v>3725</v>
      </c>
      <c r="AL67" s="4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49">
        <f>+W67</f>
        <v>0</v>
      </c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49">
        <f t="shared" si="31"/>
        <v>0</v>
      </c>
      <c r="CH67" s="39"/>
      <c r="CI67" s="39"/>
      <c r="CJ67" s="39"/>
      <c r="CK67" s="39"/>
      <c r="CL67" s="39"/>
      <c r="CM67" s="39"/>
      <c r="CN67" s="39"/>
      <c r="CO67" s="39"/>
      <c r="CP67" s="9"/>
      <c r="CQ67" s="9"/>
    </row>
    <row r="68" spans="1:95" ht="15.75" customHeight="1">
      <c r="A68" s="9">
        <v>262</v>
      </c>
      <c r="B68" s="9" t="s">
        <v>243</v>
      </c>
      <c r="C68" s="9">
        <v>0</v>
      </c>
      <c r="D68" s="9">
        <v>0</v>
      </c>
      <c r="E68" s="9">
        <v>0</v>
      </c>
      <c r="F68" s="50">
        <v>0</v>
      </c>
      <c r="G68" s="39"/>
      <c r="H68" s="49">
        <f t="shared" si="81"/>
        <v>0</v>
      </c>
      <c r="I68" s="49"/>
      <c r="J68" s="9">
        <v>262</v>
      </c>
      <c r="K68" s="9" t="s">
        <v>243</v>
      </c>
      <c r="L68" s="9">
        <v>0</v>
      </c>
      <c r="M68" s="50">
        <v>0</v>
      </c>
      <c r="N68" s="9">
        <v>0</v>
      </c>
      <c r="O68" s="50">
        <v>0</v>
      </c>
      <c r="P68" s="40">
        <f t="shared" si="1"/>
        <v>0</v>
      </c>
      <c r="Q68" s="39"/>
      <c r="R68" s="39">
        <v>262</v>
      </c>
      <c r="S68" s="9" t="s">
        <v>243</v>
      </c>
      <c r="T68" s="41">
        <f t="shared" ref="T68:U68" si="86">E68</f>
        <v>0</v>
      </c>
      <c r="U68" s="41">
        <f t="shared" si="86"/>
        <v>0</v>
      </c>
      <c r="V68" s="39"/>
      <c r="W68" s="42">
        <f t="shared" si="83"/>
        <v>0</v>
      </c>
      <c r="X68" s="42"/>
      <c r="Y68" s="42">
        <v>1760</v>
      </c>
      <c r="Z68" s="42"/>
      <c r="AA68" s="42">
        <v>0</v>
      </c>
      <c r="AB68" s="42"/>
      <c r="AC68" s="42">
        <v>0</v>
      </c>
      <c r="AD68" s="42"/>
      <c r="AE68" s="42">
        <v>0</v>
      </c>
      <c r="AF68" s="42"/>
      <c r="AG68" s="42">
        <v>0</v>
      </c>
      <c r="AH68" s="42"/>
      <c r="AI68" s="42">
        <v>0</v>
      </c>
      <c r="AJ68" s="42"/>
      <c r="AK68" s="42">
        <v>0</v>
      </c>
      <c r="AL68" s="4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49">
        <f>+W68</f>
        <v>0</v>
      </c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49">
        <f t="shared" si="31"/>
        <v>0</v>
      </c>
      <c r="CH68" s="39"/>
      <c r="CI68" s="39"/>
      <c r="CJ68" s="39"/>
      <c r="CK68" s="39"/>
      <c r="CL68" s="39"/>
      <c r="CM68" s="39"/>
      <c r="CN68" s="39"/>
      <c r="CO68" s="39"/>
      <c r="CP68" s="9"/>
      <c r="CQ68" s="9"/>
    </row>
    <row r="69" spans="1:95" ht="15.75" customHeight="1">
      <c r="A69" s="9">
        <v>264</v>
      </c>
      <c r="B69" s="9" t="s">
        <v>244</v>
      </c>
      <c r="C69" s="9">
        <v>0</v>
      </c>
      <c r="D69" s="9">
        <v>0</v>
      </c>
      <c r="E69" s="50">
        <v>6685</v>
      </c>
      <c r="F69" s="50">
        <v>0</v>
      </c>
      <c r="G69" s="39"/>
      <c r="H69" s="49">
        <f t="shared" si="81"/>
        <v>0</v>
      </c>
      <c r="I69" s="49"/>
      <c r="J69" s="9">
        <v>264</v>
      </c>
      <c r="K69" s="9" t="s">
        <v>244</v>
      </c>
      <c r="L69" s="50">
        <v>4160</v>
      </c>
      <c r="M69" s="50">
        <v>0</v>
      </c>
      <c r="N69" s="50">
        <v>6685</v>
      </c>
      <c r="O69" s="50">
        <v>0</v>
      </c>
      <c r="P69" s="40">
        <f t="shared" si="1"/>
        <v>0</v>
      </c>
      <c r="Q69" s="39"/>
      <c r="R69" s="39">
        <v>264</v>
      </c>
      <c r="S69" s="9" t="s">
        <v>244</v>
      </c>
      <c r="T69" s="41">
        <f t="shared" ref="T69:U69" si="87">E69</f>
        <v>6685</v>
      </c>
      <c r="U69" s="41">
        <f t="shared" si="87"/>
        <v>0</v>
      </c>
      <c r="V69" s="39"/>
      <c r="W69" s="42">
        <f t="shared" si="83"/>
        <v>6685</v>
      </c>
      <c r="X69" s="42"/>
      <c r="Y69" s="42">
        <v>11942</v>
      </c>
      <c r="Z69" s="42"/>
      <c r="AA69" s="42">
        <v>139</v>
      </c>
      <c r="AB69" s="42"/>
      <c r="AC69" s="42">
        <v>10110.85</v>
      </c>
      <c r="AD69" s="42"/>
      <c r="AE69" s="42">
        <v>7870</v>
      </c>
      <c r="AF69" s="42"/>
      <c r="AG69" s="42">
        <v>1587.35</v>
      </c>
      <c r="AH69" s="42"/>
      <c r="AI69" s="42">
        <v>0</v>
      </c>
      <c r="AJ69" s="42"/>
      <c r="AK69" s="42">
        <v>0</v>
      </c>
      <c r="AL69" s="4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49">
        <f>+W69</f>
        <v>6685</v>
      </c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49">
        <f t="shared" si="31"/>
        <v>0</v>
      </c>
      <c r="CH69" s="39"/>
      <c r="CI69" s="39"/>
      <c r="CJ69" s="39"/>
      <c r="CK69" s="39"/>
      <c r="CL69" s="39"/>
      <c r="CM69" s="39"/>
      <c r="CN69" s="39"/>
      <c r="CO69" s="39"/>
      <c r="CP69" s="9"/>
      <c r="CQ69" s="9"/>
    </row>
    <row r="70" spans="1:95" ht="15.75" customHeight="1">
      <c r="A70" s="9">
        <v>267</v>
      </c>
      <c r="B70" s="9" t="s">
        <v>245</v>
      </c>
      <c r="C70" s="9">
        <v>0</v>
      </c>
      <c r="D70" s="9">
        <v>0</v>
      </c>
      <c r="E70" s="9">
        <v>0</v>
      </c>
      <c r="F70" s="50">
        <v>0</v>
      </c>
      <c r="G70" s="39"/>
      <c r="H70" s="49">
        <f t="shared" si="81"/>
        <v>0</v>
      </c>
      <c r="I70" s="49"/>
      <c r="J70" s="9">
        <v>267</v>
      </c>
      <c r="K70" s="9" t="s">
        <v>245</v>
      </c>
      <c r="L70" s="9">
        <v>0</v>
      </c>
      <c r="M70" s="50">
        <v>0</v>
      </c>
      <c r="N70" s="9">
        <v>0</v>
      </c>
      <c r="O70" s="50">
        <v>0</v>
      </c>
      <c r="P70" s="40">
        <f t="shared" si="1"/>
        <v>0</v>
      </c>
      <c r="Q70" s="39"/>
      <c r="R70" s="39">
        <v>267</v>
      </c>
      <c r="S70" s="9" t="s">
        <v>245</v>
      </c>
      <c r="T70" s="41">
        <f t="shared" ref="T70:U70" si="88">E70</f>
        <v>0</v>
      </c>
      <c r="U70" s="41">
        <f t="shared" si="88"/>
        <v>0</v>
      </c>
      <c r="V70" s="39"/>
      <c r="W70" s="42">
        <f t="shared" si="83"/>
        <v>0</v>
      </c>
      <c r="X70" s="42"/>
      <c r="Y70" s="42">
        <v>600</v>
      </c>
      <c r="Z70" s="42"/>
      <c r="AA70" s="42">
        <v>1210</v>
      </c>
      <c r="AB70" s="42"/>
      <c r="AC70" s="42">
        <v>0</v>
      </c>
      <c r="AD70" s="42"/>
      <c r="AE70" s="42">
        <v>0</v>
      </c>
      <c r="AF70" s="42"/>
      <c r="AG70" s="42">
        <v>0</v>
      </c>
      <c r="AH70" s="42"/>
      <c r="AI70" s="42">
        <v>0</v>
      </c>
      <c r="AJ70" s="42"/>
      <c r="AK70" s="42">
        <v>0</v>
      </c>
      <c r="AL70" s="4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49">
        <f>+W70</f>
        <v>0</v>
      </c>
      <c r="BC70" s="4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49">
        <f t="shared" si="31"/>
        <v>0</v>
      </c>
      <c r="CH70" s="39"/>
      <c r="CI70" s="39"/>
      <c r="CJ70" s="39"/>
      <c r="CK70" s="39"/>
      <c r="CL70" s="39"/>
      <c r="CM70" s="39"/>
      <c r="CN70" s="39"/>
      <c r="CO70" s="39"/>
      <c r="CP70" s="9"/>
      <c r="CQ70" s="9"/>
    </row>
    <row r="71" spans="1:95" ht="15.75" customHeight="1">
      <c r="A71" s="9">
        <v>268</v>
      </c>
      <c r="B71" s="9" t="s">
        <v>116</v>
      </c>
      <c r="C71" s="9"/>
      <c r="D71" s="9"/>
      <c r="E71" s="9">
        <v>0</v>
      </c>
      <c r="F71" s="50">
        <v>0</v>
      </c>
      <c r="G71" s="39"/>
      <c r="H71" s="49">
        <f t="shared" si="81"/>
        <v>0</v>
      </c>
      <c r="I71" s="49"/>
      <c r="J71" s="9">
        <v>268</v>
      </c>
      <c r="K71" s="9" t="s">
        <v>116</v>
      </c>
      <c r="L71" s="9">
        <v>0</v>
      </c>
      <c r="M71" s="50">
        <v>0</v>
      </c>
      <c r="N71" s="9">
        <v>0</v>
      </c>
      <c r="O71" s="50">
        <v>0</v>
      </c>
      <c r="P71" s="40">
        <f t="shared" si="1"/>
        <v>0</v>
      </c>
      <c r="Q71" s="39"/>
      <c r="R71" s="9">
        <v>268</v>
      </c>
      <c r="S71" s="9" t="s">
        <v>246</v>
      </c>
      <c r="T71" s="41">
        <f t="shared" ref="T71:U71" si="89">E71</f>
        <v>0</v>
      </c>
      <c r="U71" s="41">
        <f t="shared" si="89"/>
        <v>0</v>
      </c>
      <c r="V71" s="39"/>
      <c r="W71" s="42">
        <f t="shared" si="83"/>
        <v>0</v>
      </c>
      <c r="X71" s="42"/>
      <c r="Y71" s="42">
        <v>20000</v>
      </c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49"/>
      <c r="BC71" s="49">
        <f>+W71</f>
        <v>0</v>
      </c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49">
        <f t="shared" si="31"/>
        <v>0</v>
      </c>
      <c r="CH71" s="39"/>
      <c r="CI71" s="39"/>
      <c r="CJ71" s="39"/>
      <c r="CK71" s="39"/>
      <c r="CL71" s="39"/>
      <c r="CM71" s="39"/>
      <c r="CN71" s="39"/>
      <c r="CO71" s="39"/>
      <c r="CP71" s="9"/>
      <c r="CQ71" s="9"/>
    </row>
    <row r="72" spans="1:95" ht="15.75" customHeight="1">
      <c r="A72" s="9">
        <v>270</v>
      </c>
      <c r="B72" s="9" t="s">
        <v>247</v>
      </c>
      <c r="C72" s="9">
        <v>0</v>
      </c>
      <c r="D72" s="9">
        <v>0</v>
      </c>
      <c r="E72" s="50">
        <v>4500</v>
      </c>
      <c r="F72" s="50">
        <v>0</v>
      </c>
      <c r="G72" s="39"/>
      <c r="H72" s="49">
        <f t="shared" si="81"/>
        <v>0</v>
      </c>
      <c r="I72" s="49"/>
      <c r="J72" s="9">
        <v>270</v>
      </c>
      <c r="K72" s="9" t="s">
        <v>248</v>
      </c>
      <c r="L72" s="50">
        <v>4500</v>
      </c>
      <c r="M72" s="50">
        <v>0</v>
      </c>
      <c r="N72" s="50">
        <v>4500</v>
      </c>
      <c r="O72" s="50">
        <v>0</v>
      </c>
      <c r="P72" s="40">
        <f t="shared" si="1"/>
        <v>0</v>
      </c>
      <c r="Q72" s="39"/>
      <c r="R72" s="39">
        <v>270</v>
      </c>
      <c r="S72" s="9" t="s">
        <v>247</v>
      </c>
      <c r="T72" s="41">
        <f t="shared" ref="T72:U72" si="90">E72</f>
        <v>4500</v>
      </c>
      <c r="U72" s="41">
        <f t="shared" si="90"/>
        <v>0</v>
      </c>
      <c r="V72" s="39"/>
      <c r="W72" s="42">
        <f t="shared" si="83"/>
        <v>4500</v>
      </c>
      <c r="X72" s="42"/>
      <c r="Y72" s="42">
        <v>4500</v>
      </c>
      <c r="Z72" s="42"/>
      <c r="AA72" s="42">
        <v>4500</v>
      </c>
      <c r="AB72" s="42"/>
      <c r="AC72" s="42">
        <v>2900</v>
      </c>
      <c r="AD72" s="42"/>
      <c r="AE72" s="42">
        <v>2900</v>
      </c>
      <c r="AF72" s="42"/>
      <c r="AG72" s="42">
        <v>2900</v>
      </c>
      <c r="AH72" s="42"/>
      <c r="AI72" s="42">
        <v>1700</v>
      </c>
      <c r="AJ72" s="42"/>
      <c r="AK72" s="42">
        <v>2700</v>
      </c>
      <c r="AL72" s="4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49">
        <f>+W72</f>
        <v>4500</v>
      </c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49">
        <f t="shared" si="31"/>
        <v>0</v>
      </c>
      <c r="CH72" s="39"/>
      <c r="CI72" s="39"/>
      <c r="CJ72" s="39"/>
      <c r="CK72" s="39"/>
      <c r="CL72" s="39"/>
      <c r="CM72" s="39"/>
      <c r="CN72" s="39"/>
      <c r="CO72" s="39"/>
      <c r="CP72" s="9"/>
      <c r="CQ72" s="9"/>
    </row>
    <row r="73" spans="1:95" ht="15.75" customHeight="1">
      <c r="A73" s="9">
        <v>272</v>
      </c>
      <c r="B73" s="9" t="s">
        <v>249</v>
      </c>
      <c r="C73" s="9">
        <v>0</v>
      </c>
      <c r="D73" s="9">
        <v>0</v>
      </c>
      <c r="E73" s="9">
        <v>0</v>
      </c>
      <c r="F73" s="50">
        <v>0</v>
      </c>
      <c r="G73" s="39"/>
      <c r="H73" s="49">
        <f t="shared" si="81"/>
        <v>0</v>
      </c>
      <c r="I73" s="49"/>
      <c r="J73" s="9">
        <v>272</v>
      </c>
      <c r="K73" s="9" t="s">
        <v>249</v>
      </c>
      <c r="L73" s="9">
        <v>0</v>
      </c>
      <c r="M73" s="50">
        <v>0</v>
      </c>
      <c r="N73" s="9">
        <v>0</v>
      </c>
      <c r="O73" s="50">
        <v>0</v>
      </c>
      <c r="P73" s="40">
        <f t="shared" si="1"/>
        <v>0</v>
      </c>
      <c r="Q73" s="39"/>
      <c r="R73" s="39">
        <v>272</v>
      </c>
      <c r="S73" s="9" t="s">
        <v>249</v>
      </c>
      <c r="T73" s="41">
        <f t="shared" ref="T73:U73" si="91">E73</f>
        <v>0</v>
      </c>
      <c r="U73" s="41">
        <f t="shared" si="91"/>
        <v>0</v>
      </c>
      <c r="V73" s="39"/>
      <c r="W73" s="42">
        <f t="shared" si="83"/>
        <v>0</v>
      </c>
      <c r="X73" s="42"/>
      <c r="Y73" s="42">
        <v>0</v>
      </c>
      <c r="Z73" s="42"/>
      <c r="AA73" s="42">
        <v>0</v>
      </c>
      <c r="AB73" s="42"/>
      <c r="AC73" s="42">
        <v>0</v>
      </c>
      <c r="AD73" s="42"/>
      <c r="AE73" s="42">
        <v>0</v>
      </c>
      <c r="AF73" s="42"/>
      <c r="AG73" s="42">
        <v>300</v>
      </c>
      <c r="AH73" s="42"/>
      <c r="AI73" s="42">
        <v>0</v>
      </c>
      <c r="AJ73" s="42"/>
      <c r="AK73" s="42">
        <v>0</v>
      </c>
      <c r="AL73" s="4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49">
        <f>+W73</f>
        <v>0</v>
      </c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49">
        <f t="shared" si="31"/>
        <v>0</v>
      </c>
      <c r="CH73" s="39"/>
      <c r="CI73" s="39"/>
      <c r="CJ73" s="39"/>
      <c r="CK73" s="39"/>
      <c r="CL73" s="39"/>
      <c r="CM73" s="39"/>
      <c r="CN73" s="39"/>
      <c r="CO73" s="39"/>
      <c r="CP73" s="9"/>
      <c r="CQ73" s="9"/>
    </row>
    <row r="74" spans="1:95" ht="15.75" customHeight="1">
      <c r="A74" s="9">
        <v>278</v>
      </c>
      <c r="B74" s="9" t="s">
        <v>250</v>
      </c>
      <c r="C74" s="9">
        <v>0</v>
      </c>
      <c r="D74" s="9">
        <v>0</v>
      </c>
      <c r="E74" s="50">
        <v>4826.25</v>
      </c>
      <c r="F74" s="50">
        <v>0</v>
      </c>
      <c r="G74" s="39"/>
      <c r="H74" s="49">
        <f t="shared" si="81"/>
        <v>0</v>
      </c>
      <c r="I74" s="49"/>
      <c r="J74" s="9">
        <v>278</v>
      </c>
      <c r="K74" s="9" t="s">
        <v>250</v>
      </c>
      <c r="L74" s="9">
        <v>0</v>
      </c>
      <c r="M74" s="50">
        <v>0</v>
      </c>
      <c r="N74" s="50">
        <v>4826.25</v>
      </c>
      <c r="O74" s="50">
        <v>0</v>
      </c>
      <c r="P74" s="40">
        <f t="shared" si="1"/>
        <v>0</v>
      </c>
      <c r="Q74" s="39"/>
      <c r="R74" s="39">
        <v>278</v>
      </c>
      <c r="S74" s="9" t="s">
        <v>250</v>
      </c>
      <c r="T74" s="41">
        <f t="shared" ref="T74:U74" si="92">E74</f>
        <v>4826.25</v>
      </c>
      <c r="U74" s="41">
        <f t="shared" si="92"/>
        <v>0</v>
      </c>
      <c r="V74" s="39"/>
      <c r="W74" s="42">
        <f t="shared" si="83"/>
        <v>4826.25</v>
      </c>
      <c r="X74" s="42"/>
      <c r="Y74" s="42">
        <v>22737.5</v>
      </c>
      <c r="Z74" s="42"/>
      <c r="AA74" s="42">
        <v>14601.25</v>
      </c>
      <c r="AB74" s="42"/>
      <c r="AC74" s="42">
        <v>14402.5</v>
      </c>
      <c r="AD74" s="42"/>
      <c r="AE74" s="42">
        <v>16399.68</v>
      </c>
      <c r="AF74" s="42"/>
      <c r="AG74" s="42">
        <v>38106.559999999998</v>
      </c>
      <c r="AH74" s="42"/>
      <c r="AI74" s="42">
        <v>13604.63</v>
      </c>
      <c r="AJ74" s="42"/>
      <c r="AK74" s="42">
        <v>10458.56</v>
      </c>
      <c r="AL74" s="4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49">
        <f>+W74</f>
        <v>4826.25</v>
      </c>
      <c r="BG74" s="49"/>
      <c r="BH74" s="4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49">
        <f t="shared" si="31"/>
        <v>0</v>
      </c>
      <c r="CH74" s="39"/>
      <c r="CI74" s="39"/>
      <c r="CJ74" s="39"/>
      <c r="CK74" s="39"/>
      <c r="CL74" s="39"/>
      <c r="CM74" s="39"/>
      <c r="CN74" s="39"/>
      <c r="CO74" s="39"/>
      <c r="CP74" s="9"/>
      <c r="CQ74" s="9"/>
    </row>
    <row r="75" spans="1:95" ht="15.75" customHeight="1">
      <c r="A75" s="9">
        <v>279</v>
      </c>
      <c r="B75" s="9" t="s">
        <v>251</v>
      </c>
      <c r="C75" s="9">
        <v>0</v>
      </c>
      <c r="D75" s="9">
        <v>0</v>
      </c>
      <c r="E75" s="9">
        <v>0</v>
      </c>
      <c r="F75" s="50">
        <v>0</v>
      </c>
      <c r="G75" s="39"/>
      <c r="H75" s="49">
        <f t="shared" si="81"/>
        <v>0</v>
      </c>
      <c r="I75" s="49"/>
      <c r="J75" s="9">
        <v>279</v>
      </c>
      <c r="K75" s="9" t="s">
        <v>251</v>
      </c>
      <c r="L75" s="9">
        <v>0</v>
      </c>
      <c r="M75" s="50">
        <v>0</v>
      </c>
      <c r="N75" s="9">
        <v>0</v>
      </c>
      <c r="O75" s="50">
        <v>0</v>
      </c>
      <c r="P75" s="40">
        <f t="shared" si="1"/>
        <v>0</v>
      </c>
      <c r="Q75" s="39"/>
      <c r="R75" s="39">
        <v>279</v>
      </c>
      <c r="S75" s="9" t="s">
        <v>251</v>
      </c>
      <c r="T75" s="41">
        <f t="shared" ref="T75:U75" si="93">E75</f>
        <v>0</v>
      </c>
      <c r="U75" s="41">
        <f t="shared" si="93"/>
        <v>0</v>
      </c>
      <c r="V75" s="39"/>
      <c r="W75" s="42">
        <f t="shared" si="83"/>
        <v>0</v>
      </c>
      <c r="X75" s="42"/>
      <c r="Y75" s="42">
        <v>0</v>
      </c>
      <c r="Z75" s="42"/>
      <c r="AA75" s="42">
        <v>83731.38</v>
      </c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49"/>
      <c r="BG75" s="49">
        <f>W75</f>
        <v>0</v>
      </c>
      <c r="BH75" s="4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49">
        <f t="shared" si="31"/>
        <v>0</v>
      </c>
      <c r="CH75" s="39"/>
      <c r="CI75" s="39"/>
      <c r="CJ75" s="39"/>
      <c r="CK75" s="39"/>
      <c r="CL75" s="39"/>
      <c r="CM75" s="39"/>
      <c r="CN75" s="39"/>
      <c r="CO75" s="39"/>
      <c r="CP75" s="9"/>
      <c r="CQ75" s="9"/>
    </row>
    <row r="76" spans="1:95" ht="15.75" customHeight="1">
      <c r="A76" s="9">
        <v>280</v>
      </c>
      <c r="B76" s="9" t="s">
        <v>252</v>
      </c>
      <c r="C76" s="9">
        <v>0</v>
      </c>
      <c r="D76" s="9">
        <v>0</v>
      </c>
      <c r="E76" s="50">
        <v>6491.85</v>
      </c>
      <c r="F76" s="50">
        <v>0</v>
      </c>
      <c r="G76" s="39"/>
      <c r="H76" s="49">
        <f t="shared" si="81"/>
        <v>0</v>
      </c>
      <c r="I76" s="49"/>
      <c r="J76" s="9">
        <v>280</v>
      </c>
      <c r="K76" s="9" t="s">
        <v>252</v>
      </c>
      <c r="L76" s="9">
        <v>0</v>
      </c>
      <c r="M76" s="50">
        <v>0</v>
      </c>
      <c r="N76" s="50">
        <v>6491.85</v>
      </c>
      <c r="O76" s="50">
        <v>0</v>
      </c>
      <c r="P76" s="40">
        <f t="shared" si="1"/>
        <v>0</v>
      </c>
      <c r="Q76" s="39"/>
      <c r="R76" s="39">
        <v>280</v>
      </c>
      <c r="S76" s="9" t="s">
        <v>252</v>
      </c>
      <c r="T76" s="41">
        <f t="shared" ref="T76:U76" si="94">E76</f>
        <v>6491.85</v>
      </c>
      <c r="U76" s="41">
        <f t="shared" si="94"/>
        <v>0</v>
      </c>
      <c r="V76" s="39"/>
      <c r="W76" s="42">
        <f t="shared" si="83"/>
        <v>6491.85</v>
      </c>
      <c r="X76" s="42"/>
      <c r="Y76" s="42">
        <v>6371.55</v>
      </c>
      <c r="Z76" s="42"/>
      <c r="AA76" s="42">
        <v>6715.3</v>
      </c>
      <c r="AB76" s="42"/>
      <c r="AC76" s="42">
        <v>4668.93</v>
      </c>
      <c r="AD76" s="42"/>
      <c r="AE76" s="42">
        <v>3255.55</v>
      </c>
      <c r="AF76" s="42"/>
      <c r="AG76" s="42">
        <v>4605</v>
      </c>
      <c r="AH76" s="42"/>
      <c r="AI76" s="42">
        <v>248</v>
      </c>
      <c r="AJ76" s="42"/>
      <c r="AK76" s="42">
        <v>0</v>
      </c>
      <c r="AL76" s="4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49">
        <f t="shared" ref="BI76:BI77" si="95">+W76</f>
        <v>6491.85</v>
      </c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49">
        <f t="shared" si="31"/>
        <v>0</v>
      </c>
      <c r="CH76" s="39"/>
      <c r="CI76" s="39"/>
      <c r="CJ76" s="39"/>
      <c r="CK76" s="39"/>
      <c r="CL76" s="39"/>
      <c r="CM76" s="39"/>
      <c r="CN76" s="39"/>
      <c r="CO76" s="39"/>
      <c r="CP76" s="9"/>
      <c r="CQ76" s="9"/>
    </row>
    <row r="77" spans="1:95" ht="15.75" customHeight="1">
      <c r="A77" s="9">
        <v>282</v>
      </c>
      <c r="B77" s="9" t="s">
        <v>109</v>
      </c>
      <c r="C77" s="9">
        <v>0</v>
      </c>
      <c r="D77" s="9">
        <v>0</v>
      </c>
      <c r="E77" s="50">
        <v>1441</v>
      </c>
      <c r="F77" s="50">
        <v>0</v>
      </c>
      <c r="G77" s="39"/>
      <c r="H77" s="49">
        <f t="shared" si="81"/>
        <v>0</v>
      </c>
      <c r="I77" s="49"/>
      <c r="J77" s="9">
        <v>282</v>
      </c>
      <c r="K77" s="9" t="s">
        <v>109</v>
      </c>
      <c r="L77" s="9">
        <v>183</v>
      </c>
      <c r="M77" s="50">
        <v>0</v>
      </c>
      <c r="N77" s="50">
        <v>1441</v>
      </c>
      <c r="O77" s="50">
        <v>0</v>
      </c>
      <c r="P77" s="40">
        <f t="shared" si="1"/>
        <v>0</v>
      </c>
      <c r="Q77" s="39"/>
      <c r="R77" s="39">
        <v>282</v>
      </c>
      <c r="S77" s="9" t="s">
        <v>109</v>
      </c>
      <c r="T77" s="41">
        <f t="shared" ref="T77:U77" si="96">E77</f>
        <v>1441</v>
      </c>
      <c r="U77" s="41">
        <f t="shared" si="96"/>
        <v>0</v>
      </c>
      <c r="V77" s="39"/>
      <c r="W77" s="42">
        <f t="shared" si="83"/>
        <v>1441</v>
      </c>
      <c r="X77" s="42"/>
      <c r="Y77" s="42">
        <v>4415</v>
      </c>
      <c r="Z77" s="42"/>
      <c r="AA77" s="42">
        <v>1910</v>
      </c>
      <c r="AB77" s="42"/>
      <c r="AC77" s="42">
        <v>2553</v>
      </c>
      <c r="AD77" s="42"/>
      <c r="AE77" s="42">
        <v>2026.22</v>
      </c>
      <c r="AF77" s="42"/>
      <c r="AG77" s="42">
        <v>5763.41</v>
      </c>
      <c r="AH77" s="42"/>
      <c r="AI77" s="42">
        <v>5639</v>
      </c>
      <c r="AJ77" s="42"/>
      <c r="AK77" s="42">
        <v>4475</v>
      </c>
      <c r="AL77" s="4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49">
        <f t="shared" si="95"/>
        <v>1441</v>
      </c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49">
        <f t="shared" si="31"/>
        <v>0</v>
      </c>
      <c r="CH77" s="39"/>
      <c r="CI77" s="39"/>
      <c r="CJ77" s="39"/>
      <c r="CK77" s="39"/>
      <c r="CL77" s="39"/>
      <c r="CM77" s="39"/>
      <c r="CN77" s="39"/>
      <c r="CO77" s="39"/>
      <c r="CP77" s="9"/>
      <c r="CQ77" s="9"/>
    </row>
    <row r="78" spans="1:95" ht="15.75" customHeight="1">
      <c r="A78" s="9">
        <v>284</v>
      </c>
      <c r="B78" s="9" t="s">
        <v>253</v>
      </c>
      <c r="C78" s="9">
        <v>0</v>
      </c>
      <c r="D78" s="9">
        <v>0</v>
      </c>
      <c r="E78" s="9">
        <v>150</v>
      </c>
      <c r="F78" s="50">
        <v>0</v>
      </c>
      <c r="G78" s="39"/>
      <c r="H78" s="49">
        <f t="shared" si="81"/>
        <v>0</v>
      </c>
      <c r="I78" s="49"/>
      <c r="J78" s="9">
        <v>284</v>
      </c>
      <c r="K78" s="9" t="s">
        <v>253</v>
      </c>
      <c r="L78" s="9">
        <v>0</v>
      </c>
      <c r="M78" s="50">
        <v>0</v>
      </c>
      <c r="N78" s="9">
        <v>150</v>
      </c>
      <c r="O78" s="50">
        <v>0</v>
      </c>
      <c r="P78" s="40">
        <f t="shared" si="1"/>
        <v>0</v>
      </c>
      <c r="Q78" s="39"/>
      <c r="R78" s="39">
        <v>284</v>
      </c>
      <c r="S78" s="9" t="s">
        <v>253</v>
      </c>
      <c r="T78" s="41">
        <f t="shared" ref="T78:U78" si="97">E78</f>
        <v>150</v>
      </c>
      <c r="U78" s="41">
        <f t="shared" si="97"/>
        <v>0</v>
      </c>
      <c r="V78" s="39"/>
      <c r="W78" s="42">
        <f t="shared" si="83"/>
        <v>150</v>
      </c>
      <c r="X78" s="42"/>
      <c r="Y78" s="42">
        <v>534.35</v>
      </c>
      <c r="Z78" s="42"/>
      <c r="AA78" s="42">
        <v>2433.75</v>
      </c>
      <c r="AB78" s="42"/>
      <c r="AC78" s="42">
        <v>347.5</v>
      </c>
      <c r="AD78" s="42"/>
      <c r="AE78" s="42">
        <v>1467.9</v>
      </c>
      <c r="AF78" s="42"/>
      <c r="AG78" s="42">
        <v>1165.05</v>
      </c>
      <c r="AH78" s="42"/>
      <c r="AI78" s="42">
        <v>551.44000000000005</v>
      </c>
      <c r="AJ78" s="42"/>
      <c r="AK78" s="42">
        <v>2088.65</v>
      </c>
      <c r="AL78" s="4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49">
        <f>+W78</f>
        <v>150</v>
      </c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49">
        <f t="shared" si="31"/>
        <v>0</v>
      </c>
      <c r="CH78" s="39"/>
      <c r="CI78" s="39"/>
      <c r="CJ78" s="39"/>
      <c r="CK78" s="39"/>
      <c r="CL78" s="39"/>
      <c r="CM78" s="39"/>
      <c r="CN78" s="39"/>
      <c r="CO78" s="39"/>
      <c r="CP78" s="9"/>
      <c r="CQ78" s="9"/>
    </row>
    <row r="79" spans="1:95" ht="15.75" customHeight="1">
      <c r="A79" s="9">
        <v>286</v>
      </c>
      <c r="B79" s="9" t="s">
        <v>254</v>
      </c>
      <c r="C79" s="9">
        <v>0</v>
      </c>
      <c r="D79" s="9">
        <v>0</v>
      </c>
      <c r="E79" s="9">
        <v>0</v>
      </c>
      <c r="F79" s="50">
        <v>0</v>
      </c>
      <c r="G79" s="39"/>
      <c r="H79" s="49">
        <f t="shared" si="81"/>
        <v>0</v>
      </c>
      <c r="I79" s="49"/>
      <c r="J79" s="9">
        <v>286</v>
      </c>
      <c r="K79" s="9" t="s">
        <v>254</v>
      </c>
      <c r="L79" s="9">
        <v>0</v>
      </c>
      <c r="M79" s="50">
        <v>0</v>
      </c>
      <c r="N79" s="9">
        <v>0</v>
      </c>
      <c r="O79" s="50">
        <v>0</v>
      </c>
      <c r="P79" s="40">
        <f t="shared" si="1"/>
        <v>0</v>
      </c>
      <c r="Q79" s="39"/>
      <c r="R79" s="39">
        <v>286</v>
      </c>
      <c r="S79" s="9" t="s">
        <v>254</v>
      </c>
      <c r="T79" s="41">
        <f t="shared" ref="T79:U79" si="98">E79</f>
        <v>0</v>
      </c>
      <c r="U79" s="41">
        <f t="shared" si="98"/>
        <v>0</v>
      </c>
      <c r="V79" s="39"/>
      <c r="W79" s="42">
        <f t="shared" si="83"/>
        <v>0</v>
      </c>
      <c r="X79" s="42"/>
      <c r="Y79" s="42">
        <v>0</v>
      </c>
      <c r="Z79" s="42"/>
      <c r="AA79" s="42">
        <v>0</v>
      </c>
      <c r="AB79" s="42"/>
      <c r="AC79" s="42">
        <v>1300</v>
      </c>
      <c r="AD79" s="42"/>
      <c r="AE79" s="42">
        <v>1200</v>
      </c>
      <c r="AF79" s="42"/>
      <c r="AG79" s="42">
        <v>26300</v>
      </c>
      <c r="AH79" s="42"/>
      <c r="AI79" s="42">
        <v>15798</v>
      </c>
      <c r="AJ79" s="42"/>
      <c r="AK79" s="42">
        <v>5000</v>
      </c>
      <c r="AL79" s="4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49">
        <f>+W79</f>
        <v>0</v>
      </c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49">
        <f t="shared" si="31"/>
        <v>0</v>
      </c>
      <c r="CH79" s="39"/>
      <c r="CI79" s="39"/>
      <c r="CJ79" s="39"/>
      <c r="CK79" s="39"/>
      <c r="CL79" s="39"/>
      <c r="CM79" s="39"/>
      <c r="CN79" s="39"/>
      <c r="CO79" s="39"/>
      <c r="CP79" s="9"/>
      <c r="CQ79" s="9"/>
    </row>
    <row r="80" spans="1:95" ht="15.75" customHeight="1">
      <c r="A80" s="9">
        <v>288</v>
      </c>
      <c r="B80" s="9" t="s">
        <v>255</v>
      </c>
      <c r="C80" s="9">
        <v>0</v>
      </c>
      <c r="D80" s="9">
        <v>0</v>
      </c>
      <c r="E80" s="50">
        <v>4270</v>
      </c>
      <c r="F80" s="50">
        <v>0</v>
      </c>
      <c r="G80" s="39"/>
      <c r="H80" s="49">
        <f t="shared" si="81"/>
        <v>0</v>
      </c>
      <c r="I80" s="49"/>
      <c r="J80" s="9">
        <v>288</v>
      </c>
      <c r="K80" s="9" t="s">
        <v>255</v>
      </c>
      <c r="L80" s="9">
        <v>0</v>
      </c>
      <c r="M80" s="50">
        <v>0</v>
      </c>
      <c r="N80" s="50">
        <v>4270</v>
      </c>
      <c r="O80" s="50">
        <v>0</v>
      </c>
      <c r="P80" s="40">
        <f t="shared" si="1"/>
        <v>0</v>
      </c>
      <c r="Q80" s="39"/>
      <c r="R80" s="39">
        <v>288</v>
      </c>
      <c r="S80" s="9" t="s">
        <v>255</v>
      </c>
      <c r="T80" s="41">
        <f t="shared" ref="T80:U80" si="99">E80</f>
        <v>4270</v>
      </c>
      <c r="U80" s="41">
        <f t="shared" si="99"/>
        <v>0</v>
      </c>
      <c r="V80" s="39"/>
      <c r="W80" s="42">
        <f t="shared" si="83"/>
        <v>4270</v>
      </c>
      <c r="X80" s="42"/>
      <c r="Y80" s="42">
        <v>4320</v>
      </c>
      <c r="Z80" s="42"/>
      <c r="AA80" s="42">
        <v>3830</v>
      </c>
      <c r="AB80" s="42"/>
      <c r="AC80" s="42">
        <v>4020</v>
      </c>
      <c r="AD80" s="42"/>
      <c r="AE80" s="42">
        <v>4360</v>
      </c>
      <c r="AF80" s="42"/>
      <c r="AG80" s="42">
        <v>2660</v>
      </c>
      <c r="AH80" s="42"/>
      <c r="AI80" s="42">
        <v>3185</v>
      </c>
      <c r="AJ80" s="42"/>
      <c r="AK80" s="42">
        <v>3085</v>
      </c>
      <c r="AL80" s="4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49">
        <f>+W80</f>
        <v>4270</v>
      </c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49">
        <f t="shared" si="31"/>
        <v>0</v>
      </c>
      <c r="CH80" s="39"/>
      <c r="CI80" s="39"/>
      <c r="CJ80" s="39"/>
      <c r="CK80" s="39"/>
      <c r="CL80" s="39"/>
      <c r="CM80" s="39"/>
      <c r="CN80" s="39"/>
      <c r="CO80" s="39"/>
      <c r="CP80" s="9"/>
      <c r="CQ80" s="9"/>
    </row>
    <row r="81" spans="1:95" ht="15.75" customHeight="1">
      <c r="A81" s="9">
        <v>289</v>
      </c>
      <c r="B81" s="9" t="s">
        <v>256</v>
      </c>
      <c r="C81" s="9">
        <v>0</v>
      </c>
      <c r="D81" s="9">
        <v>0</v>
      </c>
      <c r="E81" s="50">
        <v>5141.84</v>
      </c>
      <c r="F81" s="50">
        <v>0</v>
      </c>
      <c r="G81" s="39"/>
      <c r="H81" s="49">
        <f t="shared" si="81"/>
        <v>0</v>
      </c>
      <c r="I81" s="49"/>
      <c r="J81" s="9">
        <v>289</v>
      </c>
      <c r="K81" s="9" t="s">
        <v>256</v>
      </c>
      <c r="L81" s="9">
        <v>0</v>
      </c>
      <c r="M81" s="50">
        <v>0</v>
      </c>
      <c r="N81" s="50">
        <v>5141.84</v>
      </c>
      <c r="O81" s="50">
        <v>0</v>
      </c>
      <c r="P81" s="40">
        <f t="shared" si="1"/>
        <v>0</v>
      </c>
      <c r="Q81" s="39"/>
      <c r="R81" s="39">
        <v>289</v>
      </c>
      <c r="S81" s="9" t="s">
        <v>256</v>
      </c>
      <c r="T81" s="41">
        <f t="shared" ref="T81:U81" si="100">E81</f>
        <v>5141.84</v>
      </c>
      <c r="U81" s="41">
        <f t="shared" si="100"/>
        <v>0</v>
      </c>
      <c r="V81" s="39"/>
      <c r="W81" s="42">
        <f t="shared" si="83"/>
        <v>5141.84</v>
      </c>
      <c r="X81" s="42"/>
      <c r="Y81" s="42">
        <v>5073.3100000000004</v>
      </c>
      <c r="Z81" s="42"/>
      <c r="AA81" s="42">
        <v>9899.84</v>
      </c>
      <c r="AB81" s="42"/>
      <c r="AC81" s="42">
        <v>9755.4699999999993</v>
      </c>
      <c r="AD81" s="42"/>
      <c r="AE81" s="42">
        <v>9578.35</v>
      </c>
      <c r="AF81" s="42"/>
      <c r="AG81" s="42">
        <v>9372</v>
      </c>
      <c r="AH81" s="42"/>
      <c r="AI81" s="42">
        <v>8517.26</v>
      </c>
      <c r="AJ81" s="42"/>
      <c r="AK81" s="42">
        <v>7379.5</v>
      </c>
      <c r="AL81" s="4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49">
        <f>+W81</f>
        <v>5141.84</v>
      </c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49">
        <f t="shared" si="31"/>
        <v>0</v>
      </c>
      <c r="CH81" s="39"/>
      <c r="CI81" s="39"/>
      <c r="CJ81" s="39"/>
      <c r="CK81" s="39"/>
      <c r="CL81" s="39"/>
      <c r="CM81" s="39"/>
      <c r="CN81" s="39"/>
      <c r="CO81" s="39"/>
      <c r="CP81" s="9"/>
      <c r="CQ81" s="9"/>
    </row>
    <row r="82" spans="1:95" ht="15.75" customHeight="1">
      <c r="A82" s="9">
        <v>291</v>
      </c>
      <c r="B82" s="9" t="s">
        <v>257</v>
      </c>
      <c r="C82" s="9">
        <v>0</v>
      </c>
      <c r="D82" s="9">
        <v>0</v>
      </c>
      <c r="E82" s="50">
        <v>1317.95</v>
      </c>
      <c r="F82" s="50">
        <v>0</v>
      </c>
      <c r="G82" s="39"/>
      <c r="H82" s="49">
        <f t="shared" si="81"/>
        <v>0</v>
      </c>
      <c r="I82" s="49"/>
      <c r="J82" s="9">
        <v>291</v>
      </c>
      <c r="K82" s="9" t="s">
        <v>257</v>
      </c>
      <c r="L82" s="50">
        <v>1067.95</v>
      </c>
      <c r="M82" s="50">
        <v>0</v>
      </c>
      <c r="N82" s="50">
        <v>1317.95</v>
      </c>
      <c r="O82" s="50">
        <v>0</v>
      </c>
      <c r="P82" s="40">
        <f t="shared" si="1"/>
        <v>0</v>
      </c>
      <c r="Q82" s="39"/>
      <c r="R82" s="39">
        <v>291</v>
      </c>
      <c r="S82" s="9" t="s">
        <v>257</v>
      </c>
      <c r="T82" s="41">
        <f t="shared" ref="T82:U82" si="101">E82</f>
        <v>1317.95</v>
      </c>
      <c r="U82" s="41">
        <f t="shared" si="101"/>
        <v>0</v>
      </c>
      <c r="V82" s="39"/>
      <c r="W82" s="42">
        <f t="shared" si="83"/>
        <v>1317.95</v>
      </c>
      <c r="X82" s="42"/>
      <c r="Y82" s="42">
        <v>3321.5</v>
      </c>
      <c r="Z82" s="42"/>
      <c r="AA82" s="42">
        <v>714.85</v>
      </c>
      <c r="AB82" s="42"/>
      <c r="AC82" s="42">
        <v>400</v>
      </c>
      <c r="AD82" s="42"/>
      <c r="AE82" s="42">
        <v>2022</v>
      </c>
      <c r="AF82" s="42"/>
      <c r="AG82" s="42">
        <v>862.67</v>
      </c>
      <c r="AH82" s="42"/>
      <c r="AI82" s="42">
        <v>439.95</v>
      </c>
      <c r="AJ82" s="42"/>
      <c r="AK82" s="42">
        <v>725</v>
      </c>
      <c r="AL82" s="4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49">
        <f>+W82</f>
        <v>1317.95</v>
      </c>
      <c r="BN82" s="49"/>
      <c r="BO82" s="4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49">
        <f t="shared" si="31"/>
        <v>0</v>
      </c>
      <c r="CH82" s="39"/>
      <c r="CI82" s="39"/>
      <c r="CJ82" s="39"/>
      <c r="CK82" s="39"/>
      <c r="CL82" s="39"/>
      <c r="CM82" s="39"/>
      <c r="CN82" s="39"/>
      <c r="CO82" s="39"/>
      <c r="CP82" s="9"/>
      <c r="CQ82" s="9"/>
    </row>
    <row r="83" spans="1:95" ht="15.75" customHeight="1">
      <c r="A83" s="9">
        <v>292</v>
      </c>
      <c r="B83" s="9" t="s">
        <v>258</v>
      </c>
      <c r="C83" s="9">
        <v>0</v>
      </c>
      <c r="D83" s="9">
        <v>0</v>
      </c>
      <c r="E83" s="9">
        <v>0</v>
      </c>
      <c r="F83" s="50">
        <v>0</v>
      </c>
      <c r="G83" s="39"/>
      <c r="H83" s="49">
        <f t="shared" si="81"/>
        <v>0</v>
      </c>
      <c r="I83" s="49"/>
      <c r="J83" s="9">
        <v>292</v>
      </c>
      <c r="K83" s="9" t="s">
        <v>258</v>
      </c>
      <c r="L83" s="9">
        <v>0</v>
      </c>
      <c r="M83" s="50">
        <v>0</v>
      </c>
      <c r="N83" s="9">
        <v>0</v>
      </c>
      <c r="O83" s="50">
        <v>0</v>
      </c>
      <c r="P83" s="40">
        <f t="shared" si="1"/>
        <v>0</v>
      </c>
      <c r="Q83" s="39"/>
      <c r="R83" s="39">
        <v>292</v>
      </c>
      <c r="S83" s="9" t="s">
        <v>258</v>
      </c>
      <c r="T83" s="41">
        <f t="shared" ref="T83:U83" si="102">E83</f>
        <v>0</v>
      </c>
      <c r="U83" s="41">
        <f t="shared" si="102"/>
        <v>0</v>
      </c>
      <c r="V83" s="39"/>
      <c r="W83" s="42">
        <f t="shared" si="83"/>
        <v>0</v>
      </c>
      <c r="X83" s="42"/>
      <c r="Y83" s="42">
        <v>0</v>
      </c>
      <c r="Z83" s="42"/>
      <c r="AA83" s="42">
        <v>0</v>
      </c>
      <c r="AB83" s="42"/>
      <c r="AC83" s="42">
        <v>6478.7</v>
      </c>
      <c r="AD83" s="42"/>
      <c r="AE83" s="42">
        <v>478.5</v>
      </c>
      <c r="AF83" s="42"/>
      <c r="AG83" s="42">
        <v>0</v>
      </c>
      <c r="AH83" s="42"/>
      <c r="AI83" s="42">
        <v>499.95</v>
      </c>
      <c r="AJ83" s="42"/>
      <c r="AK83" s="42">
        <v>551.83000000000004</v>
      </c>
      <c r="AL83" s="4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49">
        <f>+W83</f>
        <v>0</v>
      </c>
      <c r="BQ83" s="4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49">
        <f t="shared" si="31"/>
        <v>0</v>
      </c>
      <c r="CH83" s="39"/>
      <c r="CI83" s="39"/>
      <c r="CJ83" s="39"/>
      <c r="CK83" s="39"/>
      <c r="CL83" s="39"/>
      <c r="CM83" s="39"/>
      <c r="CN83" s="39"/>
      <c r="CO83" s="39"/>
      <c r="CP83" s="9"/>
      <c r="CQ83" s="9"/>
    </row>
    <row r="84" spans="1:95" ht="15.75" customHeight="1">
      <c r="A84" s="9">
        <v>294</v>
      </c>
      <c r="B84" s="9" t="s">
        <v>259</v>
      </c>
      <c r="C84" s="9">
        <v>0</v>
      </c>
      <c r="D84" s="9">
        <v>0</v>
      </c>
      <c r="E84" s="50">
        <v>2377.25</v>
      </c>
      <c r="F84" s="50">
        <v>0</v>
      </c>
      <c r="G84" s="39"/>
      <c r="H84" s="49">
        <f t="shared" si="81"/>
        <v>0</v>
      </c>
      <c r="I84" s="49"/>
      <c r="J84" s="9">
        <v>294</v>
      </c>
      <c r="K84" s="9" t="s">
        <v>259</v>
      </c>
      <c r="L84" s="9">
        <v>130</v>
      </c>
      <c r="M84" s="50">
        <v>0</v>
      </c>
      <c r="N84" s="50">
        <v>2377.25</v>
      </c>
      <c r="O84" s="50">
        <v>0</v>
      </c>
      <c r="P84" s="40">
        <f t="shared" si="1"/>
        <v>0</v>
      </c>
      <c r="Q84" s="39"/>
      <c r="R84" s="39">
        <v>294</v>
      </c>
      <c r="S84" s="9" t="s">
        <v>259</v>
      </c>
      <c r="T84" s="41">
        <f t="shared" ref="T84:U84" si="103">E84</f>
        <v>2377.25</v>
      </c>
      <c r="U84" s="41">
        <f t="shared" si="103"/>
        <v>0</v>
      </c>
      <c r="V84" s="39"/>
      <c r="W84" s="42">
        <f t="shared" si="83"/>
        <v>2377.25</v>
      </c>
      <c r="X84" s="42"/>
      <c r="Y84" s="42">
        <v>2072.25</v>
      </c>
      <c r="Z84" s="42"/>
      <c r="AA84" s="42">
        <v>2149.91</v>
      </c>
      <c r="AB84" s="42"/>
      <c r="AC84" s="42">
        <v>2086.66</v>
      </c>
      <c r="AD84" s="42"/>
      <c r="AE84" s="42">
        <v>1600.83</v>
      </c>
      <c r="AF84" s="42"/>
      <c r="AG84" s="42">
        <v>1591.86</v>
      </c>
      <c r="AH84" s="42"/>
      <c r="AI84" s="42">
        <v>2874.14</v>
      </c>
      <c r="AJ84" s="42"/>
      <c r="AK84" s="42">
        <v>1316.23</v>
      </c>
      <c r="AL84" s="4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49">
        <f>+W84</f>
        <v>2377.25</v>
      </c>
      <c r="BO84" s="49"/>
      <c r="BP84" s="39"/>
      <c r="BQ84" s="4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49">
        <f t="shared" si="31"/>
        <v>0</v>
      </c>
      <c r="CH84" s="39"/>
      <c r="CI84" s="39"/>
      <c r="CJ84" s="39"/>
      <c r="CK84" s="39"/>
      <c r="CL84" s="39"/>
      <c r="CM84" s="39"/>
      <c r="CN84" s="39"/>
      <c r="CO84" s="39"/>
      <c r="CP84" s="9"/>
      <c r="CQ84" s="9"/>
    </row>
    <row r="85" spans="1:95" ht="15.75" customHeight="1">
      <c r="A85" s="9">
        <v>296</v>
      </c>
      <c r="B85" s="9" t="s">
        <v>260</v>
      </c>
      <c r="C85" s="9">
        <v>0</v>
      </c>
      <c r="D85" s="9">
        <v>0</v>
      </c>
      <c r="E85" s="9">
        <v>0</v>
      </c>
      <c r="F85" s="50">
        <v>0</v>
      </c>
      <c r="G85" s="39"/>
      <c r="H85" s="49">
        <f t="shared" si="81"/>
        <v>0</v>
      </c>
      <c r="I85" s="49"/>
      <c r="J85" s="9">
        <v>296</v>
      </c>
      <c r="K85" s="9" t="s">
        <v>260</v>
      </c>
      <c r="L85" s="9">
        <v>0</v>
      </c>
      <c r="M85" s="50">
        <v>0</v>
      </c>
      <c r="N85" s="9">
        <v>0</v>
      </c>
      <c r="O85" s="50">
        <v>0</v>
      </c>
      <c r="P85" s="40">
        <f t="shared" si="1"/>
        <v>0</v>
      </c>
      <c r="Q85" s="39"/>
      <c r="R85" s="39">
        <v>296</v>
      </c>
      <c r="S85" s="9" t="s">
        <v>260</v>
      </c>
      <c r="T85" s="41">
        <f t="shared" ref="T85:U85" si="104">E85</f>
        <v>0</v>
      </c>
      <c r="U85" s="41">
        <f t="shared" si="104"/>
        <v>0</v>
      </c>
      <c r="V85" s="39"/>
      <c r="W85" s="42">
        <f t="shared" si="83"/>
        <v>0</v>
      </c>
      <c r="X85" s="42"/>
      <c r="Y85" s="42">
        <v>0</v>
      </c>
      <c r="Z85" s="42"/>
      <c r="AA85" s="42">
        <v>0</v>
      </c>
      <c r="AB85" s="42"/>
      <c r="AC85" s="42">
        <v>0</v>
      </c>
      <c r="AD85" s="42"/>
      <c r="AE85" s="42">
        <v>18.670000000000002</v>
      </c>
      <c r="AF85" s="42"/>
      <c r="AG85" s="42">
        <v>0</v>
      </c>
      <c r="AH85" s="42"/>
      <c r="AI85" s="42">
        <v>0</v>
      </c>
      <c r="AJ85" s="42"/>
      <c r="AK85" s="42">
        <v>0</v>
      </c>
      <c r="AL85" s="4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49">
        <f t="shared" ref="BR85:BR86" si="105">+W85</f>
        <v>0</v>
      </c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49">
        <f t="shared" si="31"/>
        <v>0</v>
      </c>
      <c r="CH85" s="39"/>
      <c r="CI85" s="39"/>
      <c r="CJ85" s="39"/>
      <c r="CK85" s="39"/>
      <c r="CL85" s="39"/>
      <c r="CM85" s="39"/>
      <c r="CN85" s="39"/>
      <c r="CO85" s="39"/>
      <c r="CP85" s="9"/>
      <c r="CQ85" s="9"/>
    </row>
    <row r="86" spans="1:95" ht="15.75" customHeight="1">
      <c r="A86" s="9">
        <v>297</v>
      </c>
      <c r="B86" s="9" t="s">
        <v>261</v>
      </c>
      <c r="C86" s="9">
        <v>0</v>
      </c>
      <c r="D86" s="9">
        <v>0</v>
      </c>
      <c r="E86" s="50">
        <v>69543.839999999997</v>
      </c>
      <c r="F86" s="50">
        <v>0</v>
      </c>
      <c r="G86" s="39"/>
      <c r="H86" s="49">
        <f t="shared" si="81"/>
        <v>0</v>
      </c>
      <c r="I86" s="49"/>
      <c r="J86" s="9">
        <v>297</v>
      </c>
      <c r="K86" s="9" t="s">
        <v>261</v>
      </c>
      <c r="L86" s="50">
        <v>69543.839999999997</v>
      </c>
      <c r="M86" s="50">
        <v>0</v>
      </c>
      <c r="N86" s="50">
        <v>69543.839999999997</v>
      </c>
      <c r="O86" s="50">
        <v>0</v>
      </c>
      <c r="P86" s="40">
        <f t="shared" si="1"/>
        <v>0</v>
      </c>
      <c r="Q86" s="39"/>
      <c r="R86" s="39">
        <v>297</v>
      </c>
      <c r="S86" s="9" t="s">
        <v>261</v>
      </c>
      <c r="T86" s="41">
        <f t="shared" ref="T86:U86" si="106">E86</f>
        <v>69543.839999999997</v>
      </c>
      <c r="U86" s="41">
        <f t="shared" si="106"/>
        <v>0</v>
      </c>
      <c r="V86" s="39"/>
      <c r="W86" s="42">
        <f t="shared" si="83"/>
        <v>69543.839999999997</v>
      </c>
      <c r="X86" s="42"/>
      <c r="Y86" s="42">
        <v>7211.16</v>
      </c>
      <c r="Z86" s="42"/>
      <c r="AA86" s="42">
        <v>31405.119999999999</v>
      </c>
      <c r="AB86" s="42"/>
      <c r="AC86" s="42">
        <v>0</v>
      </c>
      <c r="AD86" s="42"/>
      <c r="AE86" s="42">
        <v>9915.06</v>
      </c>
      <c r="AF86" s="42"/>
      <c r="AG86" s="42"/>
      <c r="AH86" s="42"/>
      <c r="AI86" s="42">
        <v>6557.22</v>
      </c>
      <c r="AJ86" s="42"/>
      <c r="AK86" s="42">
        <v>23493.58</v>
      </c>
      <c r="AL86" s="4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49">
        <f t="shared" si="105"/>
        <v>69543.839999999997</v>
      </c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49">
        <f t="shared" si="31"/>
        <v>0</v>
      </c>
      <c r="CH86" s="39"/>
      <c r="CI86" s="39"/>
      <c r="CJ86" s="39"/>
      <c r="CK86" s="39"/>
      <c r="CL86" s="39"/>
      <c r="CM86" s="39"/>
      <c r="CN86" s="39"/>
      <c r="CO86" s="39"/>
      <c r="CP86" s="9"/>
      <c r="CQ86" s="9"/>
    </row>
    <row r="87" spans="1:95" ht="15.75" customHeight="1">
      <c r="A87" s="9">
        <v>299</v>
      </c>
      <c r="B87" s="9" t="s">
        <v>262</v>
      </c>
      <c r="C87" s="9">
        <v>0</v>
      </c>
      <c r="D87" s="9">
        <v>0</v>
      </c>
      <c r="E87" s="50">
        <v>106744.98</v>
      </c>
      <c r="F87" s="50">
        <v>0</v>
      </c>
      <c r="G87" s="39"/>
      <c r="H87" s="49">
        <f t="shared" si="81"/>
        <v>0</v>
      </c>
      <c r="I87" s="49"/>
      <c r="J87" s="9">
        <v>299</v>
      </c>
      <c r="K87" s="9" t="s">
        <v>262</v>
      </c>
      <c r="L87" s="50">
        <v>79584.789999999994</v>
      </c>
      <c r="M87" s="9"/>
      <c r="N87" s="50">
        <v>106744.98</v>
      </c>
      <c r="O87" s="50">
        <v>0</v>
      </c>
      <c r="P87" s="40">
        <f t="shared" si="1"/>
        <v>0</v>
      </c>
      <c r="Q87" s="39"/>
      <c r="R87" s="39">
        <v>299</v>
      </c>
      <c r="S87" s="9" t="s">
        <v>262</v>
      </c>
      <c r="T87" s="41">
        <f t="shared" ref="T87:U87" si="107">E87</f>
        <v>106744.98</v>
      </c>
      <c r="U87" s="41">
        <f t="shared" si="107"/>
        <v>0</v>
      </c>
      <c r="V87" s="39"/>
      <c r="W87" s="42">
        <f>SUM(W65:W86)</f>
        <v>106744.98</v>
      </c>
      <c r="X87" s="42"/>
      <c r="Y87" s="42">
        <f>SUM(Y65:Y86)</f>
        <v>96458.22</v>
      </c>
      <c r="Z87" s="42"/>
      <c r="AA87" s="42">
        <v>170273.40000000002</v>
      </c>
      <c r="AB87" s="42"/>
      <c r="AC87" s="42">
        <v>59445</v>
      </c>
      <c r="AD87" s="42"/>
      <c r="AE87" s="42">
        <f>SUM(AE65:AE86)</f>
        <v>68415.760000000009</v>
      </c>
      <c r="AF87" s="42"/>
      <c r="AG87" s="42">
        <f>SUM(AG65:AG86)</f>
        <v>95610.45</v>
      </c>
      <c r="AH87" s="42"/>
      <c r="AI87" s="42">
        <f>SUM(AI65:AI86)</f>
        <v>69253.989999999991</v>
      </c>
      <c r="AJ87" s="42"/>
      <c r="AK87" s="42">
        <f>SUM(AK65:AK86)</f>
        <v>76543.350000000006</v>
      </c>
      <c r="AL87" s="4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49">
        <f t="shared" si="31"/>
        <v>-106744.98</v>
      </c>
      <c r="CH87" s="39"/>
      <c r="CI87" s="39"/>
      <c r="CJ87" s="39"/>
      <c r="CK87" s="39"/>
      <c r="CL87" s="39"/>
      <c r="CM87" s="39"/>
      <c r="CN87" s="39"/>
      <c r="CO87" s="39"/>
      <c r="CP87" s="9"/>
      <c r="CQ87" s="9"/>
    </row>
    <row r="88" spans="1:95" ht="15.75" customHeight="1">
      <c r="A88" s="9"/>
      <c r="B88" s="9"/>
      <c r="C88" s="9"/>
      <c r="D88" s="9"/>
      <c r="E88" s="9"/>
      <c r="F88" s="9"/>
      <c r="G88" s="39"/>
      <c r="H88" s="49"/>
      <c r="I88" s="49"/>
      <c r="J88" s="9"/>
      <c r="K88" s="9"/>
      <c r="L88" s="9"/>
      <c r="M88" s="9"/>
      <c r="N88" s="9"/>
      <c r="O88" s="9"/>
      <c r="P88" s="40">
        <f t="shared" si="1"/>
        <v>0</v>
      </c>
      <c r="Q88" s="39"/>
      <c r="R88" s="39"/>
      <c r="S88" s="39"/>
      <c r="T88" s="41">
        <f t="shared" ref="T88:U88" si="108">E88</f>
        <v>0</v>
      </c>
      <c r="U88" s="41">
        <f t="shared" si="108"/>
        <v>0</v>
      </c>
      <c r="V88" s="39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49">
        <f t="shared" si="31"/>
        <v>0</v>
      </c>
      <c r="CH88" s="39"/>
      <c r="CI88" s="39"/>
      <c r="CJ88" s="39"/>
      <c r="CK88" s="39"/>
      <c r="CL88" s="39"/>
      <c r="CM88" s="39"/>
      <c r="CN88" s="39"/>
      <c r="CO88" s="39"/>
      <c r="CP88" s="9"/>
      <c r="CQ88" s="9"/>
    </row>
    <row r="89" spans="1:95" ht="15.75" customHeight="1">
      <c r="A89" s="9">
        <v>300</v>
      </c>
      <c r="B89" s="9" t="s">
        <v>263</v>
      </c>
      <c r="C89" s="9">
        <v>0</v>
      </c>
      <c r="D89" s="9">
        <v>0</v>
      </c>
      <c r="E89" s="9">
        <v>0</v>
      </c>
      <c r="F89" s="50">
        <v>-41719.82</v>
      </c>
      <c r="G89" s="54"/>
      <c r="H89" s="49">
        <f>+E89-F89-N89+O89</f>
        <v>0</v>
      </c>
      <c r="I89" s="49"/>
      <c r="J89" s="9">
        <v>300</v>
      </c>
      <c r="K89" s="9" t="s">
        <v>263</v>
      </c>
      <c r="L89" s="50">
        <v>24028.79</v>
      </c>
      <c r="M89" s="50">
        <v>0</v>
      </c>
      <c r="N89" s="9">
        <v>0</v>
      </c>
      <c r="O89" s="50">
        <v>-41719.82</v>
      </c>
      <c r="P89" s="40">
        <f t="shared" si="1"/>
        <v>0</v>
      </c>
      <c r="Q89" s="54"/>
      <c r="R89" s="54">
        <v>300</v>
      </c>
      <c r="S89" s="54" t="s">
        <v>263</v>
      </c>
      <c r="T89" s="41">
        <f t="shared" ref="T89:U89" si="109">E89</f>
        <v>0</v>
      </c>
      <c r="U89" s="41">
        <f t="shared" si="109"/>
        <v>-41719.82</v>
      </c>
      <c r="V89" s="54"/>
      <c r="W89" s="55">
        <f>+W63+W87</f>
        <v>-41719.819999999992</v>
      </c>
      <c r="X89" s="55"/>
      <c r="Y89" s="55">
        <f>+Y63+Y87</f>
        <v>29404.600000000006</v>
      </c>
      <c r="Z89" s="55"/>
      <c r="AA89" s="55">
        <v>34263.400000000023</v>
      </c>
      <c r="AB89" s="55"/>
      <c r="AC89" s="55">
        <v>-8141.3399999999965</v>
      </c>
      <c r="AD89" s="55"/>
      <c r="AE89" s="55">
        <f>+AE63+AE87</f>
        <v>-41889.119999999995</v>
      </c>
      <c r="AF89" s="55"/>
      <c r="AG89" s="55">
        <f>+AG63+AG87</f>
        <v>-69876.990000000005</v>
      </c>
      <c r="AH89" s="55"/>
      <c r="AI89" s="55">
        <f>+AI63+AI87</f>
        <v>1970.1999999999825</v>
      </c>
      <c r="AJ89" s="55"/>
      <c r="AK89" s="55">
        <f>+AK63+AK87</f>
        <v>-14326.659999999989</v>
      </c>
      <c r="AL89" s="56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6">
        <f t="shared" si="31"/>
        <v>41719.819999999992</v>
      </c>
      <c r="CH89" s="54"/>
      <c r="CI89" s="54"/>
      <c r="CJ89" s="54"/>
      <c r="CK89" s="54"/>
      <c r="CL89" s="54"/>
      <c r="CM89" s="54"/>
      <c r="CN89" s="54"/>
      <c r="CO89" s="54"/>
      <c r="CP89" s="57"/>
      <c r="CQ89" s="57"/>
    </row>
    <row r="90" spans="1:95" ht="15.75" customHeight="1">
      <c r="A90" s="9"/>
      <c r="B90" s="9"/>
      <c r="C90" s="9"/>
      <c r="D90" s="9"/>
      <c r="E90" s="9"/>
      <c r="F90" s="9"/>
      <c r="G90" s="39"/>
      <c r="H90" s="49"/>
      <c r="I90" s="49"/>
      <c r="J90" s="9"/>
      <c r="K90" s="9"/>
      <c r="L90" s="9"/>
      <c r="M90" s="9"/>
      <c r="N90" s="9"/>
      <c r="O90" s="9"/>
      <c r="P90" s="40">
        <f t="shared" si="1"/>
        <v>0</v>
      </c>
      <c r="Q90" s="39"/>
      <c r="R90" s="39"/>
      <c r="S90" s="39"/>
      <c r="T90" s="41">
        <f t="shared" ref="T90:U90" si="110">E90</f>
        <v>0</v>
      </c>
      <c r="U90" s="41">
        <f t="shared" si="110"/>
        <v>0</v>
      </c>
      <c r="V90" s="39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 t="s">
        <v>270</v>
      </c>
      <c r="AJ90" s="55"/>
      <c r="AK90" s="42"/>
      <c r="AL90" s="4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49">
        <f t="shared" si="31"/>
        <v>0</v>
      </c>
      <c r="CH90" s="39"/>
      <c r="CI90" s="39"/>
      <c r="CJ90" s="39"/>
      <c r="CK90" s="39"/>
      <c r="CL90" s="39"/>
      <c r="CM90" s="39"/>
      <c r="CN90" s="39"/>
      <c r="CO90" s="39"/>
      <c r="CP90" s="9"/>
      <c r="CQ90" s="9"/>
    </row>
    <row r="91" spans="1:95" ht="15.75" customHeight="1">
      <c r="A91" s="9">
        <v>315</v>
      </c>
      <c r="B91" s="9" t="s">
        <v>264</v>
      </c>
      <c r="C91" s="9">
        <v>0</v>
      </c>
      <c r="D91" s="9">
        <v>0</v>
      </c>
      <c r="E91" s="9">
        <v>0</v>
      </c>
      <c r="F91" s="9">
        <v>-200</v>
      </c>
      <c r="G91" s="39"/>
      <c r="H91" s="49">
        <f t="shared" ref="H91:H98" si="111">+E91-F91-N91+O91</f>
        <v>0</v>
      </c>
      <c r="I91" s="49"/>
      <c r="J91" s="9">
        <v>315</v>
      </c>
      <c r="K91" s="9" t="s">
        <v>264</v>
      </c>
      <c r="L91" s="9">
        <v>0</v>
      </c>
      <c r="M91" s="9">
        <v>0</v>
      </c>
      <c r="N91" s="9">
        <v>0</v>
      </c>
      <c r="O91" s="9">
        <v>-200</v>
      </c>
      <c r="P91" s="40">
        <f t="shared" si="1"/>
        <v>0</v>
      </c>
      <c r="Q91" s="39"/>
      <c r="R91" s="39">
        <v>315</v>
      </c>
      <c r="S91" s="9" t="s">
        <v>264</v>
      </c>
      <c r="T91" s="41">
        <f t="shared" ref="T91:U91" si="112">E91</f>
        <v>0</v>
      </c>
      <c r="U91" s="41">
        <f t="shared" si="112"/>
        <v>-200</v>
      </c>
      <c r="V91" s="39"/>
      <c r="W91" s="42">
        <f t="shared" ref="W91:W97" si="113">+T91+U91</f>
        <v>-200</v>
      </c>
      <c r="X91" s="42"/>
      <c r="Y91" s="42">
        <v>-300</v>
      </c>
      <c r="Z91" s="42"/>
      <c r="AA91" s="42">
        <v>-2000</v>
      </c>
      <c r="AB91" s="42"/>
      <c r="AC91" s="42">
        <v>-6080</v>
      </c>
      <c r="AD91" s="42"/>
      <c r="AE91" s="42">
        <v>-3350</v>
      </c>
      <c r="AF91" s="42"/>
      <c r="AG91" s="42">
        <v>0</v>
      </c>
      <c r="AH91" s="42"/>
      <c r="AI91" s="42">
        <v>-90</v>
      </c>
      <c r="AJ91" s="42"/>
      <c r="AK91" s="42">
        <v>-4480</v>
      </c>
      <c r="AL91" s="49"/>
      <c r="AM91" s="49">
        <f t="shared" ref="AM91:AM92" si="114">+W91</f>
        <v>-200</v>
      </c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49">
        <f t="shared" si="31"/>
        <v>0</v>
      </c>
      <c r="CH91" s="39"/>
      <c r="CI91" s="39"/>
      <c r="CJ91" s="39"/>
      <c r="CK91" s="39"/>
      <c r="CL91" s="39"/>
      <c r="CM91" s="39"/>
      <c r="CN91" s="39"/>
      <c r="CO91" s="39"/>
      <c r="CP91" s="9"/>
      <c r="CQ91" s="9"/>
    </row>
    <row r="92" spans="1:95" ht="15.75" customHeight="1">
      <c r="A92" s="9">
        <v>321</v>
      </c>
      <c r="B92" s="9" t="s">
        <v>265</v>
      </c>
      <c r="C92" s="9">
        <v>0</v>
      </c>
      <c r="D92" s="9">
        <v>0</v>
      </c>
      <c r="E92" s="9">
        <v>0</v>
      </c>
      <c r="F92" s="50">
        <v>-112262</v>
      </c>
      <c r="G92" s="39"/>
      <c r="H92" s="49">
        <f t="shared" si="111"/>
        <v>0</v>
      </c>
      <c r="I92" s="49"/>
      <c r="J92" s="9">
        <v>321</v>
      </c>
      <c r="K92" s="9" t="s">
        <v>265</v>
      </c>
      <c r="L92" s="50">
        <v>19307</v>
      </c>
      <c r="M92" s="9">
        <v>0</v>
      </c>
      <c r="N92" s="9">
        <v>0</v>
      </c>
      <c r="O92" s="50">
        <v>-112262</v>
      </c>
      <c r="P92" s="40">
        <f t="shared" si="1"/>
        <v>0</v>
      </c>
      <c r="Q92" s="39"/>
      <c r="R92" s="39">
        <v>321</v>
      </c>
      <c r="S92" s="9" t="s">
        <v>265</v>
      </c>
      <c r="T92" s="41">
        <f t="shared" ref="T92:U92" si="115">E92</f>
        <v>0</v>
      </c>
      <c r="U92" s="41">
        <f t="shared" si="115"/>
        <v>-112262</v>
      </c>
      <c r="V92" s="39"/>
      <c r="W92" s="42">
        <f t="shared" si="113"/>
        <v>-112262</v>
      </c>
      <c r="X92" s="42"/>
      <c r="Y92" s="42">
        <v>-121319</v>
      </c>
      <c r="Z92" s="42"/>
      <c r="AA92" s="42">
        <v>-100499</v>
      </c>
      <c r="AB92" s="42"/>
      <c r="AC92" s="42">
        <v>-81020</v>
      </c>
      <c r="AD92" s="42"/>
      <c r="AE92" s="42">
        <v>-78530.5</v>
      </c>
      <c r="AF92" s="42"/>
      <c r="AG92" s="42">
        <v>-91670</v>
      </c>
      <c r="AH92" s="42"/>
      <c r="AI92" s="42">
        <v>-106121.5</v>
      </c>
      <c r="AJ92" s="42"/>
      <c r="AK92" s="42">
        <v>-104990</v>
      </c>
      <c r="AL92" s="49"/>
      <c r="AM92" s="49">
        <f t="shared" si="114"/>
        <v>-112262</v>
      </c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49">
        <f t="shared" si="31"/>
        <v>0</v>
      </c>
      <c r="CH92" s="39"/>
      <c r="CI92" s="39"/>
      <c r="CJ92" s="39"/>
      <c r="CK92" s="39"/>
      <c r="CL92" s="39"/>
      <c r="CM92" s="39"/>
      <c r="CN92" s="39"/>
      <c r="CO92" s="39"/>
      <c r="CP92" s="9"/>
      <c r="CQ92" s="9"/>
    </row>
    <row r="93" spans="1:95" ht="15.75" customHeight="1">
      <c r="A93" s="9">
        <v>331</v>
      </c>
      <c r="B93" s="9" t="s">
        <v>232</v>
      </c>
      <c r="C93" s="9">
        <v>0</v>
      </c>
      <c r="D93" s="9">
        <v>0</v>
      </c>
      <c r="E93" s="9">
        <v>0</v>
      </c>
      <c r="F93" s="50">
        <v>-4889</v>
      </c>
      <c r="G93" s="39"/>
      <c r="H93" s="49">
        <f t="shared" si="111"/>
        <v>0</v>
      </c>
      <c r="I93" s="49"/>
      <c r="J93" s="9">
        <v>331</v>
      </c>
      <c r="K93" s="9" t="s">
        <v>232</v>
      </c>
      <c r="L93" s="9">
        <v>0</v>
      </c>
      <c r="M93" s="9">
        <v>0</v>
      </c>
      <c r="N93" s="9">
        <v>0</v>
      </c>
      <c r="O93" s="50">
        <v>-4889</v>
      </c>
      <c r="P93" s="40">
        <f t="shared" si="1"/>
        <v>0</v>
      </c>
      <c r="Q93" s="39"/>
      <c r="R93" s="39">
        <v>331</v>
      </c>
      <c r="S93" s="9" t="s">
        <v>232</v>
      </c>
      <c r="T93" s="41">
        <f t="shared" ref="T93:U93" si="116">E93</f>
        <v>0</v>
      </c>
      <c r="U93" s="41">
        <f t="shared" si="116"/>
        <v>-4889</v>
      </c>
      <c r="V93" s="39"/>
      <c r="W93" s="42">
        <f t="shared" si="113"/>
        <v>-4889</v>
      </c>
      <c r="X93" s="42"/>
      <c r="Y93" s="42">
        <v>-4176</v>
      </c>
      <c r="Z93" s="42"/>
      <c r="AA93" s="42">
        <v>-2694</v>
      </c>
      <c r="AB93" s="42"/>
      <c r="AC93" s="42">
        <v>-2722</v>
      </c>
      <c r="AD93" s="42"/>
      <c r="AE93" s="42">
        <v>-3939</v>
      </c>
      <c r="AF93" s="42"/>
      <c r="AG93" s="42">
        <v>-6010</v>
      </c>
      <c r="AH93" s="42"/>
      <c r="AI93" s="42">
        <v>-4360</v>
      </c>
      <c r="AJ93" s="42"/>
      <c r="AK93" s="42">
        <v>-4596</v>
      </c>
      <c r="AL93" s="49"/>
      <c r="AM93" s="39"/>
      <c r="AN93" s="49">
        <f>+W93</f>
        <v>-4889</v>
      </c>
      <c r="AO93" s="4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49">
        <f t="shared" si="31"/>
        <v>0</v>
      </c>
      <c r="CH93" s="39"/>
      <c r="CI93" s="39"/>
      <c r="CJ93" s="39"/>
      <c r="CK93" s="39"/>
      <c r="CL93" s="39"/>
      <c r="CM93" s="39"/>
      <c r="CN93" s="39"/>
      <c r="CO93" s="39"/>
      <c r="CP93" s="9"/>
      <c r="CQ93" s="9"/>
    </row>
    <row r="94" spans="1:95" ht="15.75" customHeight="1">
      <c r="A94" s="9">
        <v>332</v>
      </c>
      <c r="B94" s="9" t="s">
        <v>278</v>
      </c>
      <c r="C94" s="9"/>
      <c r="D94" s="9"/>
      <c r="E94" s="9">
        <v>0</v>
      </c>
      <c r="F94" s="50">
        <v>-11824</v>
      </c>
      <c r="G94" s="39"/>
      <c r="H94" s="49">
        <f t="shared" si="111"/>
        <v>0</v>
      </c>
      <c r="I94" s="49"/>
      <c r="J94" s="9">
        <v>332</v>
      </c>
      <c r="K94" s="9" t="s">
        <v>266</v>
      </c>
      <c r="L94" s="9">
        <v>0</v>
      </c>
      <c r="M94" s="9">
        <v>0</v>
      </c>
      <c r="N94" s="9">
        <v>0</v>
      </c>
      <c r="O94" s="50">
        <v>-11824</v>
      </c>
      <c r="P94" s="40">
        <f t="shared" si="1"/>
        <v>0</v>
      </c>
      <c r="Q94" s="39"/>
      <c r="R94" s="9">
        <v>332</v>
      </c>
      <c r="S94" s="9" t="s">
        <v>266</v>
      </c>
      <c r="T94" s="41">
        <f t="shared" ref="T94:U94" si="117">E94</f>
        <v>0</v>
      </c>
      <c r="U94" s="41">
        <f t="shared" si="117"/>
        <v>-11824</v>
      </c>
      <c r="V94" s="39"/>
      <c r="W94" s="42">
        <f t="shared" si="113"/>
        <v>-11824</v>
      </c>
      <c r="X94" s="42"/>
      <c r="Y94" s="42">
        <v>-20318</v>
      </c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9"/>
      <c r="AM94" s="39"/>
      <c r="AN94" s="49"/>
      <c r="AO94" s="49">
        <f>+W94</f>
        <v>-11824</v>
      </c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49">
        <f t="shared" si="31"/>
        <v>0</v>
      </c>
      <c r="CH94" s="39"/>
      <c r="CI94" s="39"/>
      <c r="CJ94" s="39"/>
      <c r="CK94" s="39"/>
      <c r="CL94" s="39"/>
      <c r="CM94" s="39"/>
      <c r="CN94" s="39"/>
      <c r="CO94" s="39"/>
      <c r="CP94" s="9"/>
      <c r="CQ94" s="9"/>
    </row>
    <row r="95" spans="1:95" ht="15.75" customHeight="1">
      <c r="A95" s="9">
        <v>333</v>
      </c>
      <c r="B95" s="9" t="s">
        <v>233</v>
      </c>
      <c r="C95" s="9">
        <v>0</v>
      </c>
      <c r="D95" s="9">
        <v>0</v>
      </c>
      <c r="E95" s="9">
        <v>0</v>
      </c>
      <c r="F95" s="50">
        <v>0</v>
      </c>
      <c r="G95" s="39"/>
      <c r="H95" s="49">
        <f t="shared" si="111"/>
        <v>0</v>
      </c>
      <c r="I95" s="49"/>
      <c r="J95" s="9">
        <v>333</v>
      </c>
      <c r="K95" s="9" t="s">
        <v>233</v>
      </c>
      <c r="L95" s="9">
        <v>0</v>
      </c>
      <c r="M95" s="9">
        <v>0</v>
      </c>
      <c r="N95" s="9">
        <v>0</v>
      </c>
      <c r="O95" s="50">
        <v>0</v>
      </c>
      <c r="P95" s="40">
        <f t="shared" si="1"/>
        <v>0</v>
      </c>
      <c r="Q95" s="39"/>
      <c r="R95" s="39">
        <v>333</v>
      </c>
      <c r="S95" s="9" t="s">
        <v>233</v>
      </c>
      <c r="T95" s="41">
        <f t="shared" ref="T95:U95" si="118">E95</f>
        <v>0</v>
      </c>
      <c r="U95" s="41">
        <f t="shared" si="118"/>
        <v>0</v>
      </c>
      <c r="V95" s="39"/>
      <c r="W95" s="42">
        <f t="shared" si="113"/>
        <v>0</v>
      </c>
      <c r="X95" s="42"/>
      <c r="Y95" s="42">
        <f>+V95+W95</f>
        <v>0</v>
      </c>
      <c r="Z95" s="42"/>
      <c r="AA95" s="42">
        <v>0</v>
      </c>
      <c r="AB95" s="42"/>
      <c r="AC95" s="42">
        <v>0</v>
      </c>
      <c r="AD95" s="42"/>
      <c r="AE95" s="42">
        <v>0</v>
      </c>
      <c r="AF95" s="42"/>
      <c r="AG95" s="42">
        <v>0</v>
      </c>
      <c r="AH95" s="42"/>
      <c r="AI95" s="42">
        <v>0</v>
      </c>
      <c r="AJ95" s="42"/>
      <c r="AK95" s="42">
        <v>0</v>
      </c>
      <c r="AL95" s="49"/>
      <c r="AM95" s="39"/>
      <c r="AN95" s="39"/>
      <c r="AO95" s="39"/>
      <c r="AP95" s="49">
        <f>+W95</f>
        <v>0</v>
      </c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49">
        <f t="shared" si="31"/>
        <v>0</v>
      </c>
      <c r="CH95" s="39"/>
      <c r="CI95" s="39"/>
      <c r="CJ95" s="39"/>
      <c r="CK95" s="39"/>
      <c r="CL95" s="39"/>
      <c r="CM95" s="39"/>
      <c r="CN95" s="39"/>
      <c r="CO95" s="39"/>
      <c r="CP95" s="9"/>
      <c r="CQ95" s="9"/>
    </row>
    <row r="96" spans="1:95" ht="15.75" customHeight="1">
      <c r="A96" s="9">
        <v>336</v>
      </c>
      <c r="B96" s="9" t="s">
        <v>234</v>
      </c>
      <c r="C96" s="9">
        <v>0</v>
      </c>
      <c r="D96" s="9">
        <v>0</v>
      </c>
      <c r="E96" s="9">
        <v>0</v>
      </c>
      <c r="F96" s="50">
        <v>0</v>
      </c>
      <c r="G96" s="39"/>
      <c r="H96" s="49">
        <f t="shared" si="111"/>
        <v>0</v>
      </c>
      <c r="I96" s="49"/>
      <c r="J96" s="9">
        <v>336</v>
      </c>
      <c r="K96" s="9" t="s">
        <v>234</v>
      </c>
      <c r="L96" s="9">
        <v>0</v>
      </c>
      <c r="M96" s="9">
        <v>0</v>
      </c>
      <c r="N96" s="9">
        <v>0</v>
      </c>
      <c r="O96" s="50">
        <v>0</v>
      </c>
      <c r="P96" s="40">
        <f t="shared" si="1"/>
        <v>0</v>
      </c>
      <c r="Q96" s="39"/>
      <c r="R96" s="39">
        <v>336</v>
      </c>
      <c r="S96" s="9" t="s">
        <v>234</v>
      </c>
      <c r="T96" s="41">
        <f t="shared" ref="T96:U96" si="119">E96</f>
        <v>0</v>
      </c>
      <c r="U96" s="41">
        <f t="shared" si="119"/>
        <v>0</v>
      </c>
      <c r="V96" s="39"/>
      <c r="W96" s="42">
        <f t="shared" si="113"/>
        <v>0</v>
      </c>
      <c r="X96" s="42"/>
      <c r="Y96" s="42">
        <v>-34000</v>
      </c>
      <c r="Z96" s="42"/>
      <c r="AA96" s="42">
        <v>-11792</v>
      </c>
      <c r="AB96" s="42"/>
      <c r="AC96" s="42">
        <v>-10663</v>
      </c>
      <c r="AD96" s="42"/>
      <c r="AE96" s="42">
        <v>-10927</v>
      </c>
      <c r="AF96" s="42"/>
      <c r="AG96" s="42">
        <v>0</v>
      </c>
      <c r="AH96" s="42"/>
      <c r="AI96" s="42">
        <v>-4804</v>
      </c>
      <c r="AJ96" s="42"/>
      <c r="AK96" s="42">
        <v>-8200</v>
      </c>
      <c r="AL96" s="49"/>
      <c r="AM96" s="39"/>
      <c r="AN96" s="39"/>
      <c r="AO96" s="39"/>
      <c r="AP96" s="39"/>
      <c r="AQ96" s="49">
        <f>+W96</f>
        <v>0</v>
      </c>
      <c r="AR96" s="4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49">
        <f t="shared" si="31"/>
        <v>0</v>
      </c>
      <c r="CH96" s="39"/>
      <c r="CI96" s="39"/>
      <c r="CJ96" s="39"/>
      <c r="CK96" s="39"/>
      <c r="CL96" s="39"/>
      <c r="CM96" s="39"/>
      <c r="CN96" s="39"/>
      <c r="CO96" s="39"/>
      <c r="CP96" s="9"/>
      <c r="CQ96" s="9"/>
    </row>
    <row r="97" spans="1:95" ht="15.75" customHeight="1">
      <c r="A97" s="9">
        <v>338</v>
      </c>
      <c r="B97" s="9" t="s">
        <v>235</v>
      </c>
      <c r="C97" s="9">
        <v>0</v>
      </c>
      <c r="D97" s="9">
        <v>0</v>
      </c>
      <c r="E97" s="9">
        <v>0</v>
      </c>
      <c r="F97" s="50">
        <v>0</v>
      </c>
      <c r="G97" s="39"/>
      <c r="H97" s="49">
        <f t="shared" si="111"/>
        <v>0</v>
      </c>
      <c r="I97" s="49"/>
      <c r="J97" s="9">
        <v>338</v>
      </c>
      <c r="K97" s="9" t="s">
        <v>235</v>
      </c>
      <c r="L97" s="9">
        <v>0</v>
      </c>
      <c r="M97" s="9">
        <v>0</v>
      </c>
      <c r="N97" s="9">
        <v>0</v>
      </c>
      <c r="O97" s="50">
        <v>0</v>
      </c>
      <c r="P97" s="40">
        <f t="shared" si="1"/>
        <v>0</v>
      </c>
      <c r="Q97" s="39"/>
      <c r="R97" s="39">
        <v>338</v>
      </c>
      <c r="S97" s="9" t="s">
        <v>235</v>
      </c>
      <c r="T97" s="41">
        <f t="shared" ref="T97:U97" si="120">E97</f>
        <v>0</v>
      </c>
      <c r="U97" s="41">
        <f t="shared" si="120"/>
        <v>0</v>
      </c>
      <c r="V97" s="39"/>
      <c r="W97" s="42">
        <f t="shared" si="113"/>
        <v>0</v>
      </c>
      <c r="X97" s="42"/>
      <c r="Y97" s="42">
        <v>-7400</v>
      </c>
      <c r="Z97" s="42"/>
      <c r="AA97" s="42">
        <v>-23900</v>
      </c>
      <c r="AB97" s="42"/>
      <c r="AC97" s="42">
        <v>-3201</v>
      </c>
      <c r="AD97" s="42"/>
      <c r="AE97" s="42">
        <v>-4236</v>
      </c>
      <c r="AF97" s="42"/>
      <c r="AG97" s="42">
        <v>-7977.5</v>
      </c>
      <c r="AH97" s="42"/>
      <c r="AI97" s="42">
        <v>0</v>
      </c>
      <c r="AJ97" s="42"/>
      <c r="AK97" s="42">
        <v>-310</v>
      </c>
      <c r="AL97" s="49"/>
      <c r="AM97" s="39"/>
      <c r="AN97" s="39"/>
      <c r="AO97" s="39"/>
      <c r="AP97" s="39"/>
      <c r="AQ97" s="39"/>
      <c r="AR97" s="39"/>
      <c r="AS97" s="49">
        <f>+W97</f>
        <v>0</v>
      </c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49">
        <f t="shared" si="31"/>
        <v>0</v>
      </c>
      <c r="CH97" s="39"/>
      <c r="CI97" s="39"/>
      <c r="CJ97" s="39"/>
      <c r="CK97" s="39"/>
      <c r="CL97" s="39"/>
      <c r="CM97" s="39"/>
      <c r="CN97" s="39"/>
      <c r="CO97" s="39"/>
      <c r="CP97" s="9"/>
      <c r="CQ97" s="9"/>
    </row>
    <row r="98" spans="1:95" ht="15.75" customHeight="1">
      <c r="A98" s="9">
        <v>345</v>
      </c>
      <c r="B98" s="9" t="s">
        <v>239</v>
      </c>
      <c r="C98" s="9">
        <v>0</v>
      </c>
      <c r="D98" s="9">
        <v>0</v>
      </c>
      <c r="E98" s="9">
        <v>0</v>
      </c>
      <c r="F98" s="50">
        <v>-129175</v>
      </c>
      <c r="G98" s="39"/>
      <c r="H98" s="49">
        <f t="shared" si="111"/>
        <v>0</v>
      </c>
      <c r="I98" s="49"/>
      <c r="J98" s="9">
        <v>345</v>
      </c>
      <c r="K98" s="9" t="s">
        <v>239</v>
      </c>
      <c r="L98" s="50">
        <v>19307</v>
      </c>
      <c r="M98" s="9">
        <v>0</v>
      </c>
      <c r="N98" s="9">
        <v>0</v>
      </c>
      <c r="O98" s="50">
        <v>-129175</v>
      </c>
      <c r="P98" s="40">
        <f t="shared" si="1"/>
        <v>0</v>
      </c>
      <c r="Q98" s="39"/>
      <c r="R98" s="39">
        <v>345</v>
      </c>
      <c r="S98" s="9" t="s">
        <v>239</v>
      </c>
      <c r="T98" s="41">
        <f t="shared" ref="T98:U98" si="121">E98</f>
        <v>0</v>
      </c>
      <c r="U98" s="41">
        <f t="shared" si="121"/>
        <v>-129175</v>
      </c>
      <c r="V98" s="39"/>
      <c r="W98" s="42">
        <f>SUM(W91:W97)</f>
        <v>-129175</v>
      </c>
      <c r="X98" s="42"/>
      <c r="Y98" s="42">
        <f>SUM(Y91:Y97)</f>
        <v>-187513</v>
      </c>
      <c r="Z98" s="42"/>
      <c r="AA98" s="42">
        <v>-140885</v>
      </c>
      <c r="AB98" s="42"/>
      <c r="AC98" s="42">
        <v>-103686</v>
      </c>
      <c r="AD98" s="42"/>
      <c r="AE98" s="42">
        <v>-100982.5</v>
      </c>
      <c r="AF98" s="42"/>
      <c r="AG98" s="42">
        <f>SUM(AG91:AG97)</f>
        <v>-105657.5</v>
      </c>
      <c r="AH98" s="42"/>
      <c r="AI98" s="42">
        <f>SUM(AI91:AI97)</f>
        <v>-115375.5</v>
      </c>
      <c r="AJ98" s="42"/>
      <c r="AK98" s="42">
        <f>SUM(AK91:AK97)</f>
        <v>-122576</v>
      </c>
      <c r="AL98" s="4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49">
        <f t="shared" si="31"/>
        <v>129175</v>
      </c>
      <c r="CH98" s="39"/>
      <c r="CI98" s="39"/>
      <c r="CJ98" s="39"/>
      <c r="CK98" s="39"/>
      <c r="CL98" s="39"/>
      <c r="CM98" s="39"/>
      <c r="CN98" s="39"/>
      <c r="CO98" s="39"/>
      <c r="CP98" s="9"/>
      <c r="CQ98" s="9"/>
    </row>
    <row r="99" spans="1:95" ht="15.75" customHeight="1">
      <c r="A99" s="9"/>
      <c r="B99" s="9"/>
      <c r="C99" s="9"/>
      <c r="D99" s="9"/>
      <c r="E99" s="9"/>
      <c r="F99" s="9"/>
      <c r="G99" s="39"/>
      <c r="H99" s="49"/>
      <c r="I99" s="49"/>
      <c r="J99" s="9"/>
      <c r="K99" s="9"/>
      <c r="L99" s="9"/>
      <c r="M99" s="9"/>
      <c r="N99" s="9"/>
      <c r="O99" s="9"/>
      <c r="P99" s="40">
        <f t="shared" si="1"/>
        <v>0</v>
      </c>
      <c r="Q99" s="39"/>
      <c r="R99" s="39"/>
      <c r="S99" s="9"/>
      <c r="T99" s="41">
        <f t="shared" ref="T99:U99" si="122">E99</f>
        <v>0</v>
      </c>
      <c r="U99" s="41">
        <f t="shared" si="122"/>
        <v>0</v>
      </c>
      <c r="V99" s="39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49">
        <f t="shared" si="31"/>
        <v>0</v>
      </c>
      <c r="CH99" s="39"/>
      <c r="CI99" s="39"/>
      <c r="CJ99" s="39"/>
      <c r="CK99" s="39"/>
      <c r="CL99" s="39"/>
      <c r="CM99" s="39"/>
      <c r="CN99" s="39"/>
      <c r="CO99" s="39"/>
      <c r="CP99" s="9"/>
      <c r="CQ99" s="9"/>
    </row>
    <row r="100" spans="1:95" ht="15.75" customHeight="1">
      <c r="A100" s="9">
        <v>351</v>
      </c>
      <c r="B100" s="9" t="s">
        <v>240</v>
      </c>
      <c r="C100" s="9">
        <v>0</v>
      </c>
      <c r="D100" s="9">
        <v>0</v>
      </c>
      <c r="E100" s="50">
        <v>2467.5</v>
      </c>
      <c r="F100" s="50">
        <v>0</v>
      </c>
      <c r="G100" s="39"/>
      <c r="H100" s="49">
        <f t="shared" ref="H100:H115" si="123">+E100-F100-N100+O100</f>
        <v>0</v>
      </c>
      <c r="I100" s="49"/>
      <c r="J100" s="9">
        <v>351</v>
      </c>
      <c r="K100" s="9" t="s">
        <v>240</v>
      </c>
      <c r="L100" s="9">
        <v>0</v>
      </c>
      <c r="M100" s="9">
        <v>0</v>
      </c>
      <c r="N100" s="50">
        <v>2467.5</v>
      </c>
      <c r="O100" s="50">
        <v>0</v>
      </c>
      <c r="P100" s="40">
        <f t="shared" si="1"/>
        <v>0</v>
      </c>
      <c r="Q100" s="39"/>
      <c r="R100" s="39">
        <v>351</v>
      </c>
      <c r="S100" s="9" t="s">
        <v>240</v>
      </c>
      <c r="T100" s="41">
        <f t="shared" ref="T100:U100" si="124">E100</f>
        <v>2467.5</v>
      </c>
      <c r="U100" s="41">
        <f t="shared" si="124"/>
        <v>0</v>
      </c>
      <c r="V100" s="39"/>
      <c r="W100" s="42">
        <f t="shared" ref="W100:W115" si="125">+T100+U100</f>
        <v>2467.5</v>
      </c>
      <c r="X100" s="42"/>
      <c r="Y100" s="42">
        <v>12214.8</v>
      </c>
      <c r="Z100" s="42"/>
      <c r="AA100" s="42">
        <v>14114.71</v>
      </c>
      <c r="AB100" s="42"/>
      <c r="AC100" s="42">
        <v>16705.03</v>
      </c>
      <c r="AD100" s="42"/>
      <c r="AE100" s="42">
        <v>17167.21</v>
      </c>
      <c r="AF100" s="42"/>
      <c r="AG100" s="42">
        <v>24357.9</v>
      </c>
      <c r="AH100" s="42"/>
      <c r="AI100" s="42">
        <f>1404.9+338.13</f>
        <v>1743.0300000000002</v>
      </c>
      <c r="AJ100" s="42"/>
      <c r="AK100" s="42">
        <v>2877.86</v>
      </c>
      <c r="AL100" s="49"/>
      <c r="AM100" s="39"/>
      <c r="AN100" s="39"/>
      <c r="AO100" s="39"/>
      <c r="AP100" s="39"/>
      <c r="AQ100" s="39"/>
      <c r="AR100" s="39"/>
      <c r="AS100" s="39"/>
      <c r="AT100" s="39"/>
      <c r="AU100" s="39"/>
      <c r="AV100" s="49">
        <f>+W100</f>
        <v>2467.5</v>
      </c>
      <c r="AW100" s="4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49">
        <f t="shared" si="31"/>
        <v>0</v>
      </c>
      <c r="CH100" s="39"/>
      <c r="CI100" s="39"/>
      <c r="CJ100" s="39"/>
      <c r="CK100" s="39"/>
      <c r="CL100" s="39"/>
      <c r="CM100" s="39"/>
      <c r="CN100" s="39"/>
      <c r="CO100" s="39"/>
      <c r="CP100" s="9"/>
      <c r="CQ100" s="9"/>
    </row>
    <row r="101" spans="1:95" ht="15.75" customHeight="1">
      <c r="A101" s="9">
        <v>356</v>
      </c>
      <c r="B101" s="9" t="s">
        <v>241</v>
      </c>
      <c r="C101" s="9">
        <v>0</v>
      </c>
      <c r="D101" s="9">
        <v>0</v>
      </c>
      <c r="E101" s="9">
        <v>0</v>
      </c>
      <c r="F101" s="50">
        <v>0</v>
      </c>
      <c r="G101" s="39"/>
      <c r="H101" s="49">
        <f t="shared" si="123"/>
        <v>0</v>
      </c>
      <c r="I101" s="49"/>
      <c r="J101" s="9">
        <v>356</v>
      </c>
      <c r="K101" s="9" t="s">
        <v>241</v>
      </c>
      <c r="L101" s="9">
        <v>0</v>
      </c>
      <c r="M101" s="9">
        <v>0</v>
      </c>
      <c r="N101" s="9">
        <v>0</v>
      </c>
      <c r="O101" s="50">
        <v>0</v>
      </c>
      <c r="P101" s="40">
        <f t="shared" si="1"/>
        <v>0</v>
      </c>
      <c r="Q101" s="39"/>
      <c r="R101" s="39">
        <v>356</v>
      </c>
      <c r="S101" s="9" t="s">
        <v>241</v>
      </c>
      <c r="T101" s="41">
        <f t="shared" ref="T101:U101" si="126">E101</f>
        <v>0</v>
      </c>
      <c r="U101" s="41">
        <f t="shared" si="126"/>
        <v>0</v>
      </c>
      <c r="V101" s="39"/>
      <c r="W101" s="42">
        <f t="shared" si="125"/>
        <v>0</v>
      </c>
      <c r="X101" s="42"/>
      <c r="Y101" s="42">
        <v>2175</v>
      </c>
      <c r="Z101" s="42"/>
      <c r="AA101" s="42">
        <v>225</v>
      </c>
      <c r="AB101" s="42"/>
      <c r="AC101" s="42">
        <v>975</v>
      </c>
      <c r="AD101" s="42"/>
      <c r="AE101" s="42">
        <v>21020</v>
      </c>
      <c r="AF101" s="42"/>
      <c r="AG101" s="42">
        <v>1930</v>
      </c>
      <c r="AH101" s="42"/>
      <c r="AI101" s="42">
        <f>1712+300</f>
        <v>2012</v>
      </c>
      <c r="AJ101" s="42"/>
      <c r="AK101" s="42">
        <v>9970</v>
      </c>
      <c r="AL101" s="4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49">
        <f>+W101</f>
        <v>0</v>
      </c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49">
        <f t="shared" si="31"/>
        <v>0</v>
      </c>
      <c r="CH101" s="39"/>
      <c r="CI101" s="39"/>
      <c r="CJ101" s="39"/>
      <c r="CK101" s="39"/>
      <c r="CL101" s="39"/>
      <c r="CM101" s="39"/>
      <c r="CN101" s="39"/>
      <c r="CO101" s="39"/>
      <c r="CP101" s="9"/>
      <c r="CQ101" s="9"/>
    </row>
    <row r="102" spans="1:95" ht="15.75" customHeight="1">
      <c r="A102" s="9">
        <v>360</v>
      </c>
      <c r="B102" s="9" t="s">
        <v>242</v>
      </c>
      <c r="C102" s="9">
        <v>0</v>
      </c>
      <c r="D102" s="9">
        <v>0</v>
      </c>
      <c r="E102" s="9">
        <v>0</v>
      </c>
      <c r="F102" s="50">
        <v>0</v>
      </c>
      <c r="G102" s="39"/>
      <c r="H102" s="49">
        <f t="shared" si="123"/>
        <v>0</v>
      </c>
      <c r="I102" s="49"/>
      <c r="J102" s="9">
        <v>360</v>
      </c>
      <c r="K102" s="9" t="s">
        <v>242</v>
      </c>
      <c r="L102" s="9">
        <v>0</v>
      </c>
      <c r="M102" s="9">
        <v>0</v>
      </c>
      <c r="N102" s="9">
        <v>0</v>
      </c>
      <c r="O102" s="50">
        <v>0</v>
      </c>
      <c r="P102" s="40">
        <f t="shared" si="1"/>
        <v>0</v>
      </c>
      <c r="Q102" s="39"/>
      <c r="R102" s="39">
        <v>360</v>
      </c>
      <c r="S102" s="9" t="s">
        <v>242</v>
      </c>
      <c r="T102" s="41">
        <f t="shared" ref="T102:U102" si="127">E102</f>
        <v>0</v>
      </c>
      <c r="U102" s="41">
        <f t="shared" si="127"/>
        <v>0</v>
      </c>
      <c r="V102" s="39"/>
      <c r="W102" s="42">
        <f t="shared" si="125"/>
        <v>0</v>
      </c>
      <c r="X102" s="42"/>
      <c r="Y102" s="42">
        <v>0</v>
      </c>
      <c r="Z102" s="42"/>
      <c r="AA102" s="42">
        <v>0</v>
      </c>
      <c r="AB102" s="42"/>
      <c r="AC102" s="42">
        <v>200</v>
      </c>
      <c r="AD102" s="42"/>
      <c r="AE102" s="42">
        <v>0</v>
      </c>
      <c r="AF102" s="42"/>
      <c r="AG102" s="42">
        <v>0</v>
      </c>
      <c r="AH102" s="42"/>
      <c r="AI102" s="42">
        <v>0</v>
      </c>
      <c r="AJ102" s="42"/>
      <c r="AK102" s="42">
        <v>0</v>
      </c>
      <c r="AL102" s="4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49">
        <f>+W102</f>
        <v>0</v>
      </c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49">
        <f t="shared" si="31"/>
        <v>0</v>
      </c>
      <c r="CH102" s="39"/>
      <c r="CI102" s="39"/>
      <c r="CJ102" s="39"/>
      <c r="CK102" s="39"/>
      <c r="CL102" s="39"/>
      <c r="CM102" s="39"/>
      <c r="CN102" s="39"/>
      <c r="CO102" s="39"/>
      <c r="CP102" s="9"/>
      <c r="CQ102" s="9"/>
    </row>
    <row r="103" spans="1:95" ht="15.75" customHeight="1">
      <c r="A103" s="9">
        <v>362</v>
      </c>
      <c r="B103" s="9" t="s">
        <v>243</v>
      </c>
      <c r="C103" s="9">
        <v>0</v>
      </c>
      <c r="D103" s="9">
        <v>0</v>
      </c>
      <c r="E103" s="9">
        <v>0</v>
      </c>
      <c r="F103" s="50">
        <v>0</v>
      </c>
      <c r="G103" s="39"/>
      <c r="H103" s="49">
        <f t="shared" si="123"/>
        <v>0</v>
      </c>
      <c r="I103" s="49"/>
      <c r="J103" s="9">
        <v>362</v>
      </c>
      <c r="K103" s="9" t="s">
        <v>243</v>
      </c>
      <c r="L103" s="9">
        <v>0</v>
      </c>
      <c r="M103" s="9">
        <v>0</v>
      </c>
      <c r="N103" s="9">
        <v>0</v>
      </c>
      <c r="O103" s="50">
        <v>0</v>
      </c>
      <c r="P103" s="40">
        <f t="shared" si="1"/>
        <v>0</v>
      </c>
      <c r="Q103" s="39"/>
      <c r="R103" s="39">
        <v>362</v>
      </c>
      <c r="S103" s="9" t="s">
        <v>243</v>
      </c>
      <c r="T103" s="41">
        <f t="shared" ref="T103:U103" si="128">E103</f>
        <v>0</v>
      </c>
      <c r="U103" s="41">
        <f t="shared" si="128"/>
        <v>0</v>
      </c>
      <c r="V103" s="39"/>
      <c r="W103" s="42">
        <f t="shared" si="125"/>
        <v>0</v>
      </c>
      <c r="X103" s="42"/>
      <c r="Y103" s="42">
        <v>0</v>
      </c>
      <c r="Z103" s="42"/>
      <c r="AA103" s="42">
        <v>0</v>
      </c>
      <c r="AB103" s="42"/>
      <c r="AC103" s="42">
        <v>0</v>
      </c>
      <c r="AD103" s="42"/>
      <c r="AE103" s="42">
        <v>0</v>
      </c>
      <c r="AF103" s="42"/>
      <c r="AG103" s="42">
        <v>0</v>
      </c>
      <c r="AH103" s="42"/>
      <c r="AI103" s="42">
        <v>1400</v>
      </c>
      <c r="AJ103" s="42"/>
      <c r="AK103" s="42">
        <v>0</v>
      </c>
      <c r="AL103" s="4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49">
        <f>+W103</f>
        <v>0</v>
      </c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49">
        <f t="shared" si="31"/>
        <v>0</v>
      </c>
      <c r="CH103" s="39"/>
      <c r="CI103" s="39"/>
      <c r="CJ103" s="39"/>
      <c r="CK103" s="39"/>
      <c r="CL103" s="39"/>
      <c r="CM103" s="39"/>
      <c r="CN103" s="39"/>
      <c r="CO103" s="39"/>
      <c r="CP103" s="9"/>
      <c r="CQ103" s="9"/>
    </row>
    <row r="104" spans="1:95" ht="15.75" customHeight="1">
      <c r="A104" s="9">
        <v>365</v>
      </c>
      <c r="B104" s="9" t="s">
        <v>267</v>
      </c>
      <c r="C104" s="9">
        <v>0</v>
      </c>
      <c r="D104" s="9">
        <v>0</v>
      </c>
      <c r="E104" s="9">
        <v>0</v>
      </c>
      <c r="F104" s="50">
        <v>0</v>
      </c>
      <c r="G104" s="39"/>
      <c r="H104" s="49">
        <f t="shared" si="123"/>
        <v>0</v>
      </c>
      <c r="I104" s="49"/>
      <c r="J104" s="9">
        <v>365</v>
      </c>
      <c r="K104" s="9" t="s">
        <v>267</v>
      </c>
      <c r="L104" s="9">
        <v>0</v>
      </c>
      <c r="M104" s="9">
        <v>0</v>
      </c>
      <c r="N104" s="9">
        <v>0</v>
      </c>
      <c r="O104" s="50">
        <v>0</v>
      </c>
      <c r="P104" s="40">
        <f t="shared" si="1"/>
        <v>0</v>
      </c>
      <c r="Q104" s="39"/>
      <c r="R104" s="39">
        <v>365</v>
      </c>
      <c r="S104" s="9" t="s">
        <v>267</v>
      </c>
      <c r="T104" s="41">
        <f t="shared" ref="T104:U104" si="129">E104</f>
        <v>0</v>
      </c>
      <c r="U104" s="41">
        <f t="shared" si="129"/>
        <v>0</v>
      </c>
      <c r="V104" s="39"/>
      <c r="W104" s="42">
        <f t="shared" si="125"/>
        <v>0</v>
      </c>
      <c r="X104" s="42"/>
      <c r="Y104" s="42">
        <v>0</v>
      </c>
      <c r="Z104" s="42"/>
      <c r="AA104" s="42">
        <v>44500</v>
      </c>
      <c r="AB104" s="42"/>
      <c r="AC104" s="42">
        <v>26000</v>
      </c>
      <c r="AD104" s="42"/>
      <c r="AE104" s="42">
        <v>27830</v>
      </c>
      <c r="AF104" s="42"/>
      <c r="AG104" s="42">
        <v>24000</v>
      </c>
      <c r="AH104" s="42"/>
      <c r="AI104" s="42">
        <f>24000+2090</f>
        <v>26090</v>
      </c>
      <c r="AJ104" s="42"/>
      <c r="AK104" s="42">
        <f>21000+3420</f>
        <v>24420</v>
      </c>
      <c r="AL104" s="4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49">
        <f>+W104</f>
        <v>0</v>
      </c>
      <c r="BC104" s="4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49">
        <f t="shared" si="31"/>
        <v>0</v>
      </c>
      <c r="CH104" s="39"/>
      <c r="CI104" s="39"/>
      <c r="CJ104" s="39"/>
      <c r="CK104" s="39"/>
      <c r="CL104" s="39"/>
      <c r="CM104" s="39"/>
      <c r="CN104" s="39"/>
      <c r="CO104" s="39"/>
      <c r="CP104" s="9"/>
      <c r="CQ104" s="9"/>
    </row>
    <row r="105" spans="1:95" ht="15.75" customHeight="1">
      <c r="A105" s="9">
        <v>370</v>
      </c>
      <c r="B105" s="9" t="s">
        <v>247</v>
      </c>
      <c r="C105" s="9">
        <v>0</v>
      </c>
      <c r="D105" s="9">
        <v>0</v>
      </c>
      <c r="E105" s="9">
        <v>0</v>
      </c>
      <c r="F105" s="50">
        <v>0</v>
      </c>
      <c r="G105" s="39"/>
      <c r="H105" s="49">
        <f t="shared" si="123"/>
        <v>0</v>
      </c>
      <c r="I105" s="49"/>
      <c r="J105" s="9">
        <v>370</v>
      </c>
      <c r="K105" s="9" t="s">
        <v>247</v>
      </c>
      <c r="L105" s="9">
        <v>0</v>
      </c>
      <c r="M105" s="9">
        <v>0</v>
      </c>
      <c r="N105" s="9">
        <v>0</v>
      </c>
      <c r="O105" s="50">
        <v>0</v>
      </c>
      <c r="P105" s="40">
        <f t="shared" si="1"/>
        <v>0</v>
      </c>
      <c r="Q105" s="39"/>
      <c r="R105" s="39">
        <v>370</v>
      </c>
      <c r="S105" s="9" t="s">
        <v>247</v>
      </c>
      <c r="T105" s="41">
        <f t="shared" ref="T105:U105" si="130">E105</f>
        <v>0</v>
      </c>
      <c r="U105" s="41">
        <f t="shared" si="130"/>
        <v>0</v>
      </c>
      <c r="V105" s="39"/>
      <c r="W105" s="42">
        <f t="shared" si="125"/>
        <v>0</v>
      </c>
      <c r="X105" s="42"/>
      <c r="Y105" s="42">
        <v>0</v>
      </c>
      <c r="Z105" s="42"/>
      <c r="AA105" s="42">
        <v>0</v>
      </c>
      <c r="AB105" s="42"/>
      <c r="AC105" s="42">
        <v>400</v>
      </c>
      <c r="AD105" s="42"/>
      <c r="AE105" s="42">
        <v>1000</v>
      </c>
      <c r="AF105" s="42"/>
      <c r="AG105" s="42">
        <v>1200</v>
      </c>
      <c r="AH105" s="42"/>
      <c r="AI105" s="42">
        <v>320</v>
      </c>
      <c r="AJ105" s="42"/>
      <c r="AK105" s="42">
        <v>800</v>
      </c>
      <c r="AL105" s="4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49">
        <f>+W105</f>
        <v>0</v>
      </c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49">
        <f t="shared" si="31"/>
        <v>0</v>
      </c>
      <c r="CH105" s="39"/>
      <c r="CI105" s="39"/>
      <c r="CJ105" s="39"/>
      <c r="CK105" s="39"/>
      <c r="CL105" s="39"/>
      <c r="CM105" s="39"/>
      <c r="CN105" s="39"/>
      <c r="CO105" s="39"/>
      <c r="CP105" s="9"/>
      <c r="CQ105" s="9"/>
    </row>
    <row r="106" spans="1:95" ht="15.75" customHeight="1">
      <c r="A106" s="9">
        <v>372</v>
      </c>
      <c r="B106" s="9" t="s">
        <v>249</v>
      </c>
      <c r="C106" s="9">
        <v>0</v>
      </c>
      <c r="D106" s="9">
        <v>0</v>
      </c>
      <c r="E106" s="9">
        <v>0</v>
      </c>
      <c r="F106" s="50">
        <v>0</v>
      </c>
      <c r="G106" s="39"/>
      <c r="H106" s="49">
        <f t="shared" si="123"/>
        <v>0</v>
      </c>
      <c r="I106" s="49"/>
      <c r="J106" s="9">
        <v>372</v>
      </c>
      <c r="K106" s="9" t="s">
        <v>249</v>
      </c>
      <c r="L106" s="9">
        <v>0</v>
      </c>
      <c r="M106" s="9">
        <v>0</v>
      </c>
      <c r="N106" s="9">
        <v>0</v>
      </c>
      <c r="O106" s="50">
        <v>0</v>
      </c>
      <c r="P106" s="40">
        <f t="shared" si="1"/>
        <v>0</v>
      </c>
      <c r="Q106" s="39"/>
      <c r="R106" s="39">
        <v>372</v>
      </c>
      <c r="S106" s="9" t="s">
        <v>249</v>
      </c>
      <c r="T106" s="41">
        <f t="shared" ref="T106:U106" si="131">E106</f>
        <v>0</v>
      </c>
      <c r="U106" s="41">
        <f t="shared" si="131"/>
        <v>0</v>
      </c>
      <c r="V106" s="39"/>
      <c r="W106" s="42">
        <f t="shared" si="125"/>
        <v>0</v>
      </c>
      <c r="X106" s="42"/>
      <c r="Y106" s="42">
        <v>0</v>
      </c>
      <c r="Z106" s="42"/>
      <c r="AA106" s="42">
        <v>0</v>
      </c>
      <c r="AB106" s="42"/>
      <c r="AC106" s="42">
        <v>0</v>
      </c>
      <c r="AD106" s="42"/>
      <c r="AE106" s="42">
        <v>0</v>
      </c>
      <c r="AF106" s="42"/>
      <c r="AG106" s="42">
        <v>0</v>
      </c>
      <c r="AH106" s="42"/>
      <c r="AI106" s="42">
        <v>0</v>
      </c>
      <c r="AJ106" s="42"/>
      <c r="AK106" s="42">
        <v>541</v>
      </c>
      <c r="AL106" s="4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49">
        <f>+W106</f>
        <v>0</v>
      </c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49">
        <f t="shared" si="31"/>
        <v>0</v>
      </c>
      <c r="CH106" s="39"/>
      <c r="CI106" s="39"/>
      <c r="CJ106" s="39"/>
      <c r="CK106" s="39"/>
      <c r="CL106" s="39"/>
      <c r="CM106" s="39"/>
      <c r="CN106" s="39"/>
      <c r="CO106" s="39"/>
      <c r="CP106" s="9"/>
      <c r="CQ106" s="9"/>
    </row>
    <row r="107" spans="1:95" ht="15.75" customHeight="1">
      <c r="A107" s="9">
        <v>378</v>
      </c>
      <c r="B107" s="9" t="s">
        <v>268</v>
      </c>
      <c r="C107" s="9">
        <v>0</v>
      </c>
      <c r="D107" s="9">
        <v>0</v>
      </c>
      <c r="E107" s="9">
        <v>0</v>
      </c>
      <c r="F107" s="50">
        <v>0</v>
      </c>
      <c r="G107" s="39"/>
      <c r="H107" s="49">
        <f t="shared" si="123"/>
        <v>0</v>
      </c>
      <c r="I107" s="49"/>
      <c r="J107" s="9">
        <v>378</v>
      </c>
      <c r="K107" s="9" t="s">
        <v>268</v>
      </c>
      <c r="L107" s="9">
        <v>0</v>
      </c>
      <c r="M107" s="9">
        <v>0</v>
      </c>
      <c r="N107" s="9">
        <v>0</v>
      </c>
      <c r="O107" s="50">
        <v>0</v>
      </c>
      <c r="P107" s="40">
        <f t="shared" si="1"/>
        <v>0</v>
      </c>
      <c r="Q107" s="39"/>
      <c r="R107" s="39">
        <v>378</v>
      </c>
      <c r="S107" s="9" t="s">
        <v>268</v>
      </c>
      <c r="T107" s="41">
        <f t="shared" ref="T107:U107" si="132">E107</f>
        <v>0</v>
      </c>
      <c r="U107" s="41">
        <f t="shared" si="132"/>
        <v>0</v>
      </c>
      <c r="V107" s="39"/>
      <c r="W107" s="42">
        <f t="shared" si="125"/>
        <v>0</v>
      </c>
      <c r="X107" s="42"/>
      <c r="Y107" s="42">
        <v>0</v>
      </c>
      <c r="Z107" s="42"/>
      <c r="AA107" s="42">
        <v>0</v>
      </c>
      <c r="AB107" s="42"/>
      <c r="AC107" s="42">
        <v>0</v>
      </c>
      <c r="AD107" s="42"/>
      <c r="AE107" s="42">
        <v>0</v>
      </c>
      <c r="AF107" s="42"/>
      <c r="AG107" s="42">
        <v>0</v>
      </c>
      <c r="AH107" s="42"/>
      <c r="AI107" s="42">
        <v>406.25</v>
      </c>
      <c r="AJ107" s="42"/>
      <c r="AK107" s="42">
        <v>1361.56</v>
      </c>
      <c r="AL107" s="4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49">
        <f>+W107</f>
        <v>0</v>
      </c>
      <c r="BG107" s="49"/>
      <c r="BH107" s="4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49">
        <f t="shared" si="31"/>
        <v>0</v>
      </c>
      <c r="CH107" s="39"/>
      <c r="CI107" s="39"/>
      <c r="CJ107" s="39"/>
      <c r="CK107" s="39"/>
      <c r="CL107" s="39"/>
      <c r="CM107" s="39"/>
      <c r="CN107" s="39"/>
      <c r="CO107" s="39"/>
      <c r="CP107" s="9"/>
      <c r="CQ107" s="9"/>
    </row>
    <row r="108" spans="1:95" ht="15.75" customHeight="1">
      <c r="A108" s="9">
        <v>382</v>
      </c>
      <c r="B108" s="9" t="s">
        <v>109</v>
      </c>
      <c r="C108" s="9">
        <v>0</v>
      </c>
      <c r="D108" s="9">
        <v>0</v>
      </c>
      <c r="E108" s="9">
        <v>374</v>
      </c>
      <c r="F108" s="50">
        <v>0</v>
      </c>
      <c r="G108" s="39"/>
      <c r="H108" s="49">
        <f t="shared" si="123"/>
        <v>0</v>
      </c>
      <c r="I108" s="49"/>
      <c r="J108" s="9">
        <v>382</v>
      </c>
      <c r="K108" s="9" t="s">
        <v>109</v>
      </c>
      <c r="L108" s="9">
        <v>117</v>
      </c>
      <c r="M108" s="9">
        <v>0</v>
      </c>
      <c r="N108" s="9">
        <v>374</v>
      </c>
      <c r="O108" s="50">
        <v>0</v>
      </c>
      <c r="P108" s="40">
        <f t="shared" si="1"/>
        <v>0</v>
      </c>
      <c r="Q108" s="39"/>
      <c r="R108" s="39">
        <v>382</v>
      </c>
      <c r="S108" s="9" t="s">
        <v>109</v>
      </c>
      <c r="T108" s="41">
        <f t="shared" ref="T108:U108" si="133">E108</f>
        <v>374</v>
      </c>
      <c r="U108" s="41">
        <f t="shared" si="133"/>
        <v>0</v>
      </c>
      <c r="V108" s="39"/>
      <c r="W108" s="42">
        <f t="shared" si="125"/>
        <v>374</v>
      </c>
      <c r="X108" s="42"/>
      <c r="Y108" s="42">
        <v>353</v>
      </c>
      <c r="Z108" s="42"/>
      <c r="AA108" s="42">
        <v>1520</v>
      </c>
      <c r="AB108" s="42"/>
      <c r="AC108" s="42">
        <v>581</v>
      </c>
      <c r="AD108" s="42"/>
      <c r="AE108" s="42">
        <v>128</v>
      </c>
      <c r="AF108" s="42"/>
      <c r="AG108" s="42">
        <v>538</v>
      </c>
      <c r="AH108" s="42"/>
      <c r="AI108" s="42">
        <v>784</v>
      </c>
      <c r="AJ108" s="42"/>
      <c r="AK108" s="42">
        <v>267</v>
      </c>
      <c r="AL108" s="4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49">
        <f>+W108</f>
        <v>374</v>
      </c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49">
        <f t="shared" si="31"/>
        <v>0</v>
      </c>
      <c r="CH108" s="39"/>
      <c r="CI108" s="39"/>
      <c r="CJ108" s="39"/>
      <c r="CK108" s="39"/>
      <c r="CL108" s="39"/>
      <c r="CM108" s="39"/>
      <c r="CN108" s="39"/>
      <c r="CO108" s="39"/>
      <c r="CP108" s="9"/>
      <c r="CQ108" s="9"/>
    </row>
    <row r="109" spans="1:95" ht="15.75" customHeight="1">
      <c r="A109" s="9">
        <v>384</v>
      </c>
      <c r="B109" s="9" t="s">
        <v>253</v>
      </c>
      <c r="C109" s="9">
        <v>0</v>
      </c>
      <c r="D109" s="9">
        <v>0</v>
      </c>
      <c r="E109" s="9">
        <v>0</v>
      </c>
      <c r="F109" s="50">
        <v>0</v>
      </c>
      <c r="G109" s="39"/>
      <c r="H109" s="49">
        <f t="shared" si="123"/>
        <v>0</v>
      </c>
      <c r="I109" s="49"/>
      <c r="J109" s="9">
        <v>384</v>
      </c>
      <c r="K109" s="9" t="s">
        <v>253</v>
      </c>
      <c r="L109" s="9">
        <v>0</v>
      </c>
      <c r="M109" s="9">
        <v>0</v>
      </c>
      <c r="N109" s="9">
        <v>0</v>
      </c>
      <c r="O109" s="50">
        <v>0</v>
      </c>
      <c r="P109" s="40">
        <f t="shared" si="1"/>
        <v>0</v>
      </c>
      <c r="Q109" s="39"/>
      <c r="R109" s="39">
        <v>384</v>
      </c>
      <c r="S109" s="9" t="s">
        <v>253</v>
      </c>
      <c r="T109" s="41">
        <f t="shared" ref="T109:U109" si="134">E109</f>
        <v>0</v>
      </c>
      <c r="U109" s="41">
        <f t="shared" si="134"/>
        <v>0</v>
      </c>
      <c r="V109" s="39"/>
      <c r="W109" s="42">
        <f t="shared" si="125"/>
        <v>0</v>
      </c>
      <c r="X109" s="42"/>
      <c r="Y109" s="42">
        <v>50</v>
      </c>
      <c r="Z109" s="42"/>
      <c r="AA109" s="42">
        <v>0</v>
      </c>
      <c r="AB109" s="42"/>
      <c r="AC109" s="42">
        <v>0</v>
      </c>
      <c r="AD109" s="42"/>
      <c r="AE109" s="42">
        <v>0</v>
      </c>
      <c r="AF109" s="42"/>
      <c r="AG109" s="42">
        <v>0</v>
      </c>
      <c r="AH109" s="42"/>
      <c r="AI109" s="42">
        <v>0</v>
      </c>
      <c r="AJ109" s="42"/>
      <c r="AK109" s="42">
        <v>0</v>
      </c>
      <c r="AL109" s="4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49">
        <f>+W109</f>
        <v>0</v>
      </c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49">
        <f t="shared" si="31"/>
        <v>0</v>
      </c>
      <c r="CH109" s="39"/>
      <c r="CI109" s="39"/>
      <c r="CJ109" s="39"/>
      <c r="CK109" s="39"/>
      <c r="CL109" s="39"/>
      <c r="CM109" s="39"/>
      <c r="CN109" s="39"/>
      <c r="CO109" s="39"/>
      <c r="CP109" s="9"/>
      <c r="CQ109" s="9"/>
    </row>
    <row r="110" spans="1:95" ht="15.75" customHeight="1">
      <c r="A110" s="9">
        <v>386</v>
      </c>
      <c r="B110" s="9" t="s">
        <v>269</v>
      </c>
      <c r="C110" s="9">
        <v>0</v>
      </c>
      <c r="D110" s="9">
        <v>0</v>
      </c>
      <c r="E110" s="50">
        <v>3978.52</v>
      </c>
      <c r="F110" s="50">
        <v>0</v>
      </c>
      <c r="G110" s="39"/>
      <c r="H110" s="49">
        <f t="shared" si="123"/>
        <v>0</v>
      </c>
      <c r="I110" s="49"/>
      <c r="J110" s="9">
        <v>386</v>
      </c>
      <c r="K110" s="9" t="s">
        <v>269</v>
      </c>
      <c r="L110" s="9">
        <v>0</v>
      </c>
      <c r="M110" s="9">
        <v>0</v>
      </c>
      <c r="N110" s="50">
        <v>3978.52</v>
      </c>
      <c r="O110" s="50">
        <v>0</v>
      </c>
      <c r="P110" s="40">
        <f t="shared" si="1"/>
        <v>0</v>
      </c>
      <c r="Q110" s="39"/>
      <c r="R110" s="39">
        <v>386</v>
      </c>
      <c r="S110" s="9" t="s">
        <v>269</v>
      </c>
      <c r="T110" s="41">
        <f t="shared" ref="T110:U110" si="135">E110</f>
        <v>3978.52</v>
      </c>
      <c r="U110" s="41">
        <f t="shared" si="135"/>
        <v>0</v>
      </c>
      <c r="V110" s="39"/>
      <c r="W110" s="42">
        <f t="shared" si="125"/>
        <v>3978.52</v>
      </c>
      <c r="X110" s="42"/>
      <c r="Y110" s="42">
        <v>3912.52</v>
      </c>
      <c r="Z110" s="42"/>
      <c r="AA110" s="42">
        <v>3864.18</v>
      </c>
      <c r="AB110" s="42"/>
      <c r="AC110" s="42">
        <v>3801</v>
      </c>
      <c r="AD110" s="42"/>
      <c r="AE110" s="42">
        <v>3766</v>
      </c>
      <c r="AF110" s="42"/>
      <c r="AG110" s="42">
        <v>3734</v>
      </c>
      <c r="AH110" s="42"/>
      <c r="AI110" s="42">
        <v>3678</v>
      </c>
      <c r="AJ110" s="42"/>
      <c r="AK110" s="42">
        <v>3622</v>
      </c>
      <c r="AL110" s="4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49">
        <f>+W110</f>
        <v>3978.52</v>
      </c>
      <c r="BO110" s="4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49">
        <f t="shared" si="31"/>
        <v>0</v>
      </c>
      <c r="CH110" s="39"/>
      <c r="CI110" s="39"/>
      <c r="CJ110" s="39"/>
      <c r="CK110" s="39"/>
      <c r="CL110" s="39"/>
      <c r="CM110" s="39"/>
      <c r="CN110" s="39"/>
      <c r="CO110" s="39"/>
      <c r="CP110" s="9"/>
      <c r="CQ110" s="9"/>
    </row>
    <row r="111" spans="1:95" ht="15.75" customHeight="1">
      <c r="A111" s="9">
        <v>388</v>
      </c>
      <c r="B111" s="9" t="s">
        <v>255</v>
      </c>
      <c r="C111" s="9">
        <v>0</v>
      </c>
      <c r="D111" s="9">
        <v>0</v>
      </c>
      <c r="E111" s="9">
        <v>0</v>
      </c>
      <c r="F111" s="50">
        <v>0</v>
      </c>
      <c r="G111" s="39"/>
      <c r="H111" s="49">
        <f t="shared" si="123"/>
        <v>0</v>
      </c>
      <c r="I111" s="49"/>
      <c r="J111" s="9">
        <v>388</v>
      </c>
      <c r="K111" s="9" t="s">
        <v>255</v>
      </c>
      <c r="L111" s="9">
        <v>0</v>
      </c>
      <c r="M111" s="9">
        <v>0</v>
      </c>
      <c r="N111" s="9">
        <v>0</v>
      </c>
      <c r="O111" s="50">
        <v>0</v>
      </c>
      <c r="P111" s="40">
        <f t="shared" si="1"/>
        <v>0</v>
      </c>
      <c r="Q111" s="39"/>
      <c r="R111" s="39">
        <v>388</v>
      </c>
      <c r="S111" s="9" t="s">
        <v>255</v>
      </c>
      <c r="T111" s="41">
        <f t="shared" ref="T111:U111" si="136">E111</f>
        <v>0</v>
      </c>
      <c r="U111" s="41">
        <f t="shared" si="136"/>
        <v>0</v>
      </c>
      <c r="V111" s="39"/>
      <c r="W111" s="42">
        <f t="shared" si="125"/>
        <v>0</v>
      </c>
      <c r="X111" s="42"/>
      <c r="Y111" s="42">
        <v>0</v>
      </c>
      <c r="Z111" s="42"/>
      <c r="AA111" s="42">
        <v>0</v>
      </c>
      <c r="AB111" s="42"/>
      <c r="AC111" s="42">
        <v>0</v>
      </c>
      <c r="AD111" s="42"/>
      <c r="AE111" s="42">
        <v>0</v>
      </c>
      <c r="AF111" s="42"/>
      <c r="AG111" s="42">
        <v>0</v>
      </c>
      <c r="AH111" s="42"/>
      <c r="AI111" s="42">
        <v>0</v>
      </c>
      <c r="AJ111" s="42"/>
      <c r="AK111" s="42">
        <v>0</v>
      </c>
      <c r="AL111" s="4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49">
        <f>+W111</f>
        <v>0</v>
      </c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49">
        <f t="shared" si="31"/>
        <v>0</v>
      </c>
      <c r="CH111" s="39"/>
      <c r="CI111" s="39"/>
      <c r="CJ111" s="39"/>
      <c r="CK111" s="39"/>
      <c r="CL111" s="39"/>
      <c r="CM111" s="39"/>
      <c r="CN111" s="39"/>
      <c r="CO111" s="39"/>
      <c r="CP111" s="9"/>
      <c r="CQ111" s="9"/>
    </row>
    <row r="112" spans="1:95" ht="15.75" customHeight="1">
      <c r="A112" s="9">
        <v>389</v>
      </c>
      <c r="B112" s="9" t="s">
        <v>256</v>
      </c>
      <c r="C112" s="9">
        <v>0</v>
      </c>
      <c r="D112" s="9">
        <v>0</v>
      </c>
      <c r="E112" s="9">
        <v>0</v>
      </c>
      <c r="F112" s="50">
        <v>0</v>
      </c>
      <c r="G112" s="39"/>
      <c r="H112" s="49">
        <f t="shared" si="123"/>
        <v>0</v>
      </c>
      <c r="I112" s="49"/>
      <c r="J112" s="9">
        <v>389</v>
      </c>
      <c r="K112" s="9" t="s">
        <v>256</v>
      </c>
      <c r="L112" s="9">
        <v>0</v>
      </c>
      <c r="M112" s="9">
        <v>0</v>
      </c>
      <c r="N112" s="9">
        <v>0</v>
      </c>
      <c r="O112" s="50">
        <v>0</v>
      </c>
      <c r="P112" s="40">
        <f t="shared" si="1"/>
        <v>0</v>
      </c>
      <c r="Q112" s="39"/>
      <c r="R112" s="39">
        <v>389</v>
      </c>
      <c r="S112" s="9" t="s">
        <v>256</v>
      </c>
      <c r="T112" s="41">
        <f t="shared" ref="T112:U112" si="137">E112</f>
        <v>0</v>
      </c>
      <c r="U112" s="41">
        <f t="shared" si="137"/>
        <v>0</v>
      </c>
      <c r="V112" s="39"/>
      <c r="W112" s="42">
        <f t="shared" si="125"/>
        <v>0</v>
      </c>
      <c r="X112" s="42"/>
      <c r="Y112" s="42">
        <v>0</v>
      </c>
      <c r="Z112" s="42"/>
      <c r="AA112" s="42">
        <v>0</v>
      </c>
      <c r="AB112" s="42"/>
      <c r="AC112" s="42">
        <v>0</v>
      </c>
      <c r="AD112" s="42"/>
      <c r="AE112" s="42">
        <v>0</v>
      </c>
      <c r="AF112" s="42"/>
      <c r="AG112" s="42">
        <v>0</v>
      </c>
      <c r="AH112" s="42"/>
      <c r="AI112" s="42">
        <v>0</v>
      </c>
      <c r="AJ112" s="42"/>
      <c r="AK112" s="42">
        <v>0</v>
      </c>
      <c r="AL112" s="49"/>
      <c r="AM112" s="39"/>
      <c r="AN112" s="39"/>
      <c r="AO112" s="39"/>
      <c r="AP112" s="39"/>
      <c r="AQ112" s="49"/>
      <c r="AR112" s="4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49">
        <f>+W112</f>
        <v>0</v>
      </c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49">
        <f t="shared" si="31"/>
        <v>0</v>
      </c>
      <c r="CH112" s="39"/>
      <c r="CI112" s="39"/>
      <c r="CJ112" s="39"/>
      <c r="CK112" s="39"/>
      <c r="CL112" s="39"/>
      <c r="CM112" s="39"/>
      <c r="CN112" s="39"/>
      <c r="CO112" s="39"/>
      <c r="CP112" s="9"/>
      <c r="CQ112" s="9"/>
    </row>
    <row r="113" spans="1:95" ht="15.75" customHeight="1">
      <c r="A113" s="9">
        <v>391</v>
      </c>
      <c r="B113" s="9" t="s">
        <v>257</v>
      </c>
      <c r="C113" s="9">
        <v>0</v>
      </c>
      <c r="D113" s="9">
        <v>0</v>
      </c>
      <c r="E113" s="9">
        <v>0</v>
      </c>
      <c r="F113" s="50">
        <v>0</v>
      </c>
      <c r="G113" s="39"/>
      <c r="H113" s="49">
        <f t="shared" si="123"/>
        <v>0</v>
      </c>
      <c r="I113" s="49"/>
      <c r="J113" s="9">
        <v>391</v>
      </c>
      <c r="K113" s="9" t="s">
        <v>257</v>
      </c>
      <c r="L113" s="9">
        <v>0</v>
      </c>
      <c r="M113" s="9">
        <v>0</v>
      </c>
      <c r="N113" s="9">
        <v>0</v>
      </c>
      <c r="O113" s="50">
        <v>0</v>
      </c>
      <c r="P113" s="40">
        <f t="shared" si="1"/>
        <v>0</v>
      </c>
      <c r="Q113" s="39"/>
      <c r="R113" s="39">
        <v>391</v>
      </c>
      <c r="S113" s="9" t="s">
        <v>257</v>
      </c>
      <c r="T113" s="41">
        <f t="shared" ref="T113:U113" si="138">E113</f>
        <v>0</v>
      </c>
      <c r="U113" s="41">
        <f t="shared" si="138"/>
        <v>0</v>
      </c>
      <c r="V113" s="39"/>
      <c r="W113" s="42">
        <f t="shared" si="125"/>
        <v>0</v>
      </c>
      <c r="X113" s="42"/>
      <c r="Y113" s="42">
        <v>0</v>
      </c>
      <c r="Z113" s="42"/>
      <c r="AA113" s="42">
        <v>0</v>
      </c>
      <c r="AB113" s="42"/>
      <c r="AC113" s="42">
        <v>0</v>
      </c>
      <c r="AD113" s="42"/>
      <c r="AE113" s="42">
        <v>0</v>
      </c>
      <c r="AF113" s="42"/>
      <c r="AG113" s="42">
        <v>0</v>
      </c>
      <c r="AH113" s="42"/>
      <c r="AI113" s="42">
        <v>0</v>
      </c>
      <c r="AJ113" s="42"/>
      <c r="AK113" s="42">
        <v>270</v>
      </c>
      <c r="AL113" s="49"/>
      <c r="AM113" s="39"/>
      <c r="AN113" s="39"/>
      <c r="AO113" s="39"/>
      <c r="AP113" s="39"/>
      <c r="AQ113" s="49"/>
      <c r="AR113" s="4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49">
        <f>+W113</f>
        <v>0</v>
      </c>
      <c r="BN113" s="49"/>
      <c r="BO113" s="4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49">
        <f t="shared" si="31"/>
        <v>0</v>
      </c>
      <c r="CH113" s="39"/>
      <c r="CI113" s="39"/>
      <c r="CJ113" s="39"/>
      <c r="CK113" s="39"/>
      <c r="CL113" s="39"/>
      <c r="CM113" s="39"/>
      <c r="CN113" s="39"/>
      <c r="CO113" s="39"/>
      <c r="CP113" s="9"/>
      <c r="CQ113" s="9"/>
    </row>
    <row r="114" spans="1:95" ht="15.75" customHeight="1">
      <c r="A114" s="9">
        <v>392</v>
      </c>
      <c r="B114" s="9" t="s">
        <v>116</v>
      </c>
      <c r="C114" s="9">
        <v>0</v>
      </c>
      <c r="D114" s="9">
        <v>0</v>
      </c>
      <c r="E114" s="50">
        <v>9330.1</v>
      </c>
      <c r="F114" s="50">
        <v>0</v>
      </c>
      <c r="G114" s="39"/>
      <c r="H114" s="49">
        <f t="shared" si="123"/>
        <v>0</v>
      </c>
      <c r="I114" s="49"/>
      <c r="J114" s="9">
        <v>392</v>
      </c>
      <c r="K114" s="9" t="s">
        <v>116</v>
      </c>
      <c r="L114" s="9">
        <v>0</v>
      </c>
      <c r="M114" s="9">
        <v>0</v>
      </c>
      <c r="N114" s="50">
        <v>9330.1</v>
      </c>
      <c r="O114" s="50">
        <v>0</v>
      </c>
      <c r="P114" s="40">
        <f t="shared" si="1"/>
        <v>0</v>
      </c>
      <c r="Q114" s="39"/>
      <c r="R114" s="39">
        <v>392</v>
      </c>
      <c r="S114" s="9" t="s">
        <v>292</v>
      </c>
      <c r="T114" s="41">
        <f t="shared" ref="T114:U114" si="139">E114</f>
        <v>9330.1</v>
      </c>
      <c r="U114" s="41">
        <f t="shared" si="139"/>
        <v>0</v>
      </c>
      <c r="V114" s="39"/>
      <c r="W114" s="42">
        <f t="shared" si="125"/>
        <v>9330.1</v>
      </c>
      <c r="X114" s="42"/>
      <c r="Y114" s="42">
        <v>40491</v>
      </c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49">
        <f>+W114</f>
        <v>9330.1</v>
      </c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4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49">
        <f t="shared" si="31"/>
        <v>0</v>
      </c>
      <c r="CH114" s="39"/>
      <c r="CI114" s="39"/>
      <c r="CJ114" s="39"/>
      <c r="CK114" s="39"/>
      <c r="CL114" s="39"/>
      <c r="CM114" s="39"/>
      <c r="CN114" s="39"/>
      <c r="CO114" s="39"/>
      <c r="CP114" s="9"/>
      <c r="CQ114" s="9"/>
    </row>
    <row r="115" spans="1:95" ht="15.75" customHeight="1">
      <c r="A115" s="9">
        <v>393</v>
      </c>
      <c r="B115" s="9" t="s">
        <v>294</v>
      </c>
      <c r="C115" s="9"/>
      <c r="D115" s="9"/>
      <c r="E115" s="50">
        <v>52500</v>
      </c>
      <c r="F115" s="50">
        <v>0</v>
      </c>
      <c r="G115" s="39"/>
      <c r="H115" s="49">
        <f t="shared" si="123"/>
        <v>0</v>
      </c>
      <c r="I115" s="49"/>
      <c r="J115" s="9">
        <v>393</v>
      </c>
      <c r="K115" s="9" t="s">
        <v>295</v>
      </c>
      <c r="L115" s="9">
        <v>0</v>
      </c>
      <c r="M115" s="9">
        <v>0</v>
      </c>
      <c r="N115" s="50">
        <v>52500</v>
      </c>
      <c r="O115" s="50">
        <v>0</v>
      </c>
      <c r="P115" s="40">
        <f t="shared" si="1"/>
        <v>0</v>
      </c>
      <c r="Q115" s="39"/>
      <c r="R115" s="9">
        <v>393</v>
      </c>
      <c r="S115" s="9" t="s">
        <v>271</v>
      </c>
      <c r="T115" s="41">
        <f t="shared" ref="T115:U115" si="140">E115</f>
        <v>52500</v>
      </c>
      <c r="U115" s="41">
        <f t="shared" si="140"/>
        <v>0</v>
      </c>
      <c r="V115" s="39"/>
      <c r="W115" s="42">
        <f t="shared" si="125"/>
        <v>52500</v>
      </c>
      <c r="X115" s="42"/>
      <c r="Y115" s="42">
        <v>50000</v>
      </c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42">
        <f>+W115</f>
        <v>52500</v>
      </c>
      <c r="BP115" s="49"/>
      <c r="BQ115" s="4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49">
        <f t="shared" si="31"/>
        <v>0</v>
      </c>
      <c r="CH115" s="39"/>
      <c r="CI115" s="39"/>
      <c r="CJ115" s="39"/>
      <c r="CK115" s="39"/>
      <c r="CL115" s="39"/>
      <c r="CM115" s="39"/>
      <c r="CN115" s="39"/>
      <c r="CO115" s="39"/>
      <c r="CP115" s="9"/>
      <c r="CQ115" s="9"/>
    </row>
    <row r="116" spans="1:95" ht="15.75" customHeight="1">
      <c r="A116" s="9"/>
      <c r="B116" s="9"/>
      <c r="C116" s="9"/>
      <c r="D116" s="9"/>
      <c r="E116" s="50"/>
      <c r="F116" s="9"/>
      <c r="G116" s="39"/>
      <c r="H116" s="49"/>
      <c r="I116" s="49"/>
      <c r="J116" s="9"/>
      <c r="K116" s="9"/>
      <c r="L116" s="9"/>
      <c r="M116" s="9"/>
      <c r="N116" s="50"/>
      <c r="O116" s="50"/>
      <c r="P116" s="40"/>
      <c r="Q116" s="39"/>
      <c r="R116" s="9"/>
      <c r="S116" s="9" t="s">
        <v>258</v>
      </c>
      <c r="T116" s="41">
        <f t="shared" ref="T116:U116" si="141">E116</f>
        <v>0</v>
      </c>
      <c r="U116" s="41">
        <f t="shared" si="141"/>
        <v>0</v>
      </c>
      <c r="V116" s="39"/>
      <c r="W116" s="42">
        <v>0</v>
      </c>
      <c r="X116" s="42"/>
      <c r="Y116" s="42"/>
      <c r="Z116" s="42"/>
      <c r="AA116" s="42">
        <v>500</v>
      </c>
      <c r="AB116" s="42"/>
      <c r="AC116" s="42">
        <v>209.5</v>
      </c>
      <c r="AD116" s="42"/>
      <c r="AE116" s="42">
        <v>1250</v>
      </c>
      <c r="AF116" s="42"/>
      <c r="AG116" s="42">
        <v>0</v>
      </c>
      <c r="AH116" s="42"/>
      <c r="AI116" s="42">
        <f>70+426.3</f>
        <v>496.3</v>
      </c>
      <c r="AJ116" s="42"/>
      <c r="AK116" s="42">
        <v>956.65</v>
      </c>
      <c r="AL116" s="4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42"/>
      <c r="BP116" s="49"/>
      <c r="BQ116" s="4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49"/>
      <c r="CH116" s="39"/>
      <c r="CI116" s="39"/>
      <c r="CJ116" s="39"/>
      <c r="CK116" s="39"/>
      <c r="CL116" s="39"/>
      <c r="CM116" s="39"/>
      <c r="CN116" s="39"/>
      <c r="CO116" s="39"/>
      <c r="CP116" s="9"/>
      <c r="CQ116" s="9"/>
    </row>
    <row r="117" spans="1:95" ht="15.75" customHeight="1">
      <c r="A117" s="9">
        <v>394</v>
      </c>
      <c r="B117" s="9" t="s">
        <v>272</v>
      </c>
      <c r="C117" s="9">
        <v>0</v>
      </c>
      <c r="D117" s="9">
        <v>0</v>
      </c>
      <c r="E117" s="50">
        <v>22041</v>
      </c>
      <c r="F117" s="50">
        <v>0</v>
      </c>
      <c r="G117" s="39"/>
      <c r="H117" s="49">
        <f t="shared" ref="H117:H118" si="142">+E117-F117-N117+O117</f>
        <v>0</v>
      </c>
      <c r="I117" s="49"/>
      <c r="J117" s="9">
        <v>394</v>
      </c>
      <c r="K117" s="9" t="s">
        <v>272</v>
      </c>
      <c r="L117" s="50">
        <v>22041</v>
      </c>
      <c r="M117" s="9">
        <v>0</v>
      </c>
      <c r="N117" s="50">
        <v>22041</v>
      </c>
      <c r="O117" s="50">
        <v>0</v>
      </c>
      <c r="P117" s="40">
        <f t="shared" ref="P117:P291" si="143">+R117-J117</f>
        <v>0</v>
      </c>
      <c r="Q117" s="39"/>
      <c r="R117" s="39">
        <v>394</v>
      </c>
      <c r="S117" s="9" t="s">
        <v>272</v>
      </c>
      <c r="T117" s="41">
        <f t="shared" ref="T117:U117" si="144">E117</f>
        <v>22041</v>
      </c>
      <c r="U117" s="41">
        <f t="shared" si="144"/>
        <v>0</v>
      </c>
      <c r="V117" s="39"/>
      <c r="W117" s="42">
        <f>+T117+U117</f>
        <v>22041</v>
      </c>
      <c r="X117" s="42"/>
      <c r="Y117" s="42">
        <v>22831</v>
      </c>
      <c r="Z117" s="42"/>
      <c r="AA117" s="42">
        <v>38202</v>
      </c>
      <c r="AB117" s="42"/>
      <c r="AC117" s="42">
        <v>23379</v>
      </c>
      <c r="AD117" s="42"/>
      <c r="AE117" s="42">
        <v>30583</v>
      </c>
      <c r="AF117" s="42"/>
      <c r="AG117" s="42">
        <f>53246+11431</f>
        <v>64677</v>
      </c>
      <c r="AH117" s="42"/>
      <c r="AI117" s="42">
        <f>34986+11432</f>
        <v>46418</v>
      </c>
      <c r="AJ117" s="42"/>
      <c r="AK117" s="42">
        <f>34985+11432</f>
        <v>46417</v>
      </c>
      <c r="AL117" s="4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49">
        <f>+W117</f>
        <v>22041</v>
      </c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49">
        <f t="shared" ref="CG117:CG126" si="145">SUM(AM117:CF117)-W117</f>
        <v>0</v>
      </c>
      <c r="CH117" s="39"/>
      <c r="CI117" s="39"/>
      <c r="CJ117" s="39"/>
      <c r="CK117" s="39"/>
      <c r="CL117" s="39"/>
      <c r="CM117" s="39"/>
      <c r="CN117" s="39"/>
      <c r="CO117" s="39"/>
      <c r="CP117" s="9"/>
      <c r="CQ117" s="9"/>
    </row>
    <row r="118" spans="1:95" ht="15.75" customHeight="1">
      <c r="A118" s="9">
        <v>398</v>
      </c>
      <c r="B118" s="9" t="s">
        <v>273</v>
      </c>
      <c r="C118" s="9">
        <v>0</v>
      </c>
      <c r="D118" s="9">
        <v>0</v>
      </c>
      <c r="E118" s="50">
        <v>90691.12</v>
      </c>
      <c r="F118" s="50">
        <v>0</v>
      </c>
      <c r="G118" s="39"/>
      <c r="H118" s="49">
        <f t="shared" si="142"/>
        <v>0</v>
      </c>
      <c r="I118" s="49"/>
      <c r="J118" s="9">
        <v>398</v>
      </c>
      <c r="K118" s="9" t="s">
        <v>273</v>
      </c>
      <c r="L118" s="50">
        <v>22158</v>
      </c>
      <c r="M118" s="9">
        <v>0</v>
      </c>
      <c r="N118" s="50">
        <v>90691.12</v>
      </c>
      <c r="O118" s="50">
        <v>0</v>
      </c>
      <c r="P118" s="40">
        <f t="shared" si="143"/>
        <v>0</v>
      </c>
      <c r="Q118" s="39"/>
      <c r="R118" s="39">
        <v>398</v>
      </c>
      <c r="S118" s="9" t="s">
        <v>273</v>
      </c>
      <c r="T118" s="41">
        <f t="shared" ref="T118:U118" si="146">E118</f>
        <v>90691.12</v>
      </c>
      <c r="U118" s="41">
        <f t="shared" si="146"/>
        <v>0</v>
      </c>
      <c r="V118" s="39"/>
      <c r="W118" s="42">
        <f>SUM(W100:W117)</f>
        <v>90691.12</v>
      </c>
      <c r="X118" s="42"/>
      <c r="Y118" s="42">
        <f>SUM(Y100:Y117)</f>
        <v>132027.32</v>
      </c>
      <c r="Z118" s="42"/>
      <c r="AA118" s="42">
        <v>102925.89</v>
      </c>
      <c r="AB118" s="42"/>
      <c r="AC118" s="42">
        <v>72250.53</v>
      </c>
      <c r="AD118" s="42"/>
      <c r="AE118" s="42">
        <f>SUM(AE100:AE117)</f>
        <v>102744.20999999999</v>
      </c>
      <c r="AF118" s="42"/>
      <c r="AG118" s="42">
        <f>SUM(AG100:AG117)</f>
        <v>120436.9</v>
      </c>
      <c r="AH118" s="42"/>
      <c r="AI118" s="42">
        <f>SUM(AI100:AI117)</f>
        <v>83347.58</v>
      </c>
      <c r="AJ118" s="42"/>
      <c r="AK118" s="42">
        <f>SUM(AK100:AK117)</f>
        <v>91503.07</v>
      </c>
      <c r="AL118" s="4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49">
        <f t="shared" si="145"/>
        <v>-90691.12</v>
      </c>
      <c r="CH118" s="39"/>
      <c r="CI118" s="39"/>
      <c r="CJ118" s="39"/>
      <c r="CK118" s="39"/>
      <c r="CL118" s="39"/>
      <c r="CM118" s="39"/>
      <c r="CN118" s="39"/>
      <c r="CO118" s="39"/>
      <c r="CP118" s="9"/>
      <c r="CQ118" s="9"/>
    </row>
    <row r="119" spans="1:95" ht="15.75" customHeight="1">
      <c r="A119" s="9"/>
      <c r="B119" s="9"/>
      <c r="C119" s="9"/>
      <c r="D119" s="9"/>
      <c r="E119" s="9"/>
      <c r="F119" s="9"/>
      <c r="G119" s="39"/>
      <c r="H119" s="49"/>
      <c r="I119" s="49"/>
      <c r="J119" s="9"/>
      <c r="K119" s="9"/>
      <c r="L119" s="9"/>
      <c r="M119" s="9"/>
      <c r="N119" s="9"/>
      <c r="O119" s="9"/>
      <c r="P119" s="40">
        <f t="shared" si="143"/>
        <v>0</v>
      </c>
      <c r="Q119" s="39"/>
      <c r="R119" s="39"/>
      <c r="S119" s="39"/>
      <c r="T119" s="41">
        <f t="shared" ref="T119:U119" si="147">E119</f>
        <v>0</v>
      </c>
      <c r="U119" s="41">
        <f t="shared" si="147"/>
        <v>0</v>
      </c>
      <c r="V119" s="39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49">
        <f t="shared" si="145"/>
        <v>0</v>
      </c>
      <c r="CH119" s="39"/>
      <c r="CI119" s="39"/>
      <c r="CJ119" s="39"/>
      <c r="CK119" s="39"/>
      <c r="CL119" s="39"/>
      <c r="CM119" s="39"/>
      <c r="CN119" s="39"/>
      <c r="CO119" s="39"/>
      <c r="CP119" s="9"/>
      <c r="CQ119" s="9"/>
    </row>
    <row r="120" spans="1:95" ht="15.75" customHeight="1">
      <c r="A120" s="9">
        <v>399</v>
      </c>
      <c r="B120" s="9" t="s">
        <v>274</v>
      </c>
      <c r="C120" s="9">
        <v>0</v>
      </c>
      <c r="D120" s="9">
        <v>0</v>
      </c>
      <c r="E120" s="9">
        <v>0</v>
      </c>
      <c r="F120" s="50">
        <v>-38483.879999999997</v>
      </c>
      <c r="G120" s="39"/>
      <c r="H120" s="49">
        <f>+E120-F120-N120+O120</f>
        <v>0</v>
      </c>
      <c r="I120" s="49"/>
      <c r="J120" s="9">
        <v>399</v>
      </c>
      <c r="K120" s="9" t="s">
        <v>274</v>
      </c>
      <c r="L120" s="50">
        <v>41465</v>
      </c>
      <c r="M120" s="9">
        <v>0</v>
      </c>
      <c r="N120" s="9">
        <v>0</v>
      </c>
      <c r="O120" s="50">
        <v>-38483.879999999997</v>
      </c>
      <c r="P120" s="40">
        <f t="shared" si="143"/>
        <v>0</v>
      </c>
      <c r="Q120" s="39"/>
      <c r="R120" s="39">
        <v>399</v>
      </c>
      <c r="S120" s="39" t="s">
        <v>274</v>
      </c>
      <c r="T120" s="41">
        <f t="shared" ref="T120:U120" si="148">E120</f>
        <v>0</v>
      </c>
      <c r="U120" s="41">
        <f t="shared" si="148"/>
        <v>-38483.879999999997</v>
      </c>
      <c r="V120" s="39"/>
      <c r="W120" s="42">
        <f>+W98+W118</f>
        <v>-38483.880000000005</v>
      </c>
      <c r="X120" s="42"/>
      <c r="Y120" s="42">
        <f>+Y98+Y118</f>
        <v>-55485.679999999993</v>
      </c>
      <c r="Z120" s="42"/>
      <c r="AA120" s="42">
        <v>-37959.11</v>
      </c>
      <c r="AB120" s="42"/>
      <c r="AC120" s="42">
        <v>-31435.47</v>
      </c>
      <c r="AD120" s="42"/>
      <c r="AE120" s="42">
        <f>+AE98+AE118</f>
        <v>1761.7099999999919</v>
      </c>
      <c r="AF120" s="42"/>
      <c r="AG120" s="42">
        <f>+AG98+AG118</f>
        <v>14779.399999999994</v>
      </c>
      <c r="AH120" s="42"/>
      <c r="AI120" s="42">
        <f>+AI98+AI118</f>
        <v>-32027.919999999998</v>
      </c>
      <c r="AJ120" s="42"/>
      <c r="AK120" s="42">
        <f>+AK98+AK118</f>
        <v>-31072.929999999993</v>
      </c>
      <c r="AL120" s="4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49">
        <f t="shared" si="145"/>
        <v>38483.880000000005</v>
      </c>
      <c r="CH120" s="39"/>
      <c r="CI120" s="39"/>
      <c r="CJ120" s="39"/>
      <c r="CK120" s="39"/>
      <c r="CL120" s="39"/>
      <c r="CM120" s="39"/>
      <c r="CN120" s="39"/>
      <c r="CO120" s="39"/>
      <c r="CP120" s="9"/>
      <c r="CQ120" s="9"/>
    </row>
    <row r="121" spans="1:95" ht="15.75" customHeight="1">
      <c r="A121" s="9"/>
      <c r="B121" s="9"/>
      <c r="C121" s="9"/>
      <c r="D121" s="9"/>
      <c r="E121" s="9"/>
      <c r="F121" s="9"/>
      <c r="G121" s="39"/>
      <c r="H121" s="49"/>
      <c r="I121" s="49"/>
      <c r="J121" s="9"/>
      <c r="K121" s="9"/>
      <c r="L121" s="9"/>
      <c r="M121" s="9"/>
      <c r="N121" s="9"/>
      <c r="O121" s="9"/>
      <c r="P121" s="40">
        <f t="shared" si="143"/>
        <v>0</v>
      </c>
      <c r="Q121" s="39"/>
      <c r="R121" s="39"/>
      <c r="S121" s="39"/>
      <c r="T121" s="41">
        <f t="shared" ref="T121:U121" si="149">E121</f>
        <v>0</v>
      </c>
      <c r="U121" s="41">
        <f t="shared" si="149"/>
        <v>0</v>
      </c>
      <c r="V121" s="39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55" t="s">
        <v>298</v>
      </c>
      <c r="AJ121" s="55"/>
      <c r="AK121" s="42"/>
      <c r="AL121" s="4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49">
        <f t="shared" si="145"/>
        <v>0</v>
      </c>
      <c r="CH121" s="39"/>
      <c r="CI121" s="39"/>
      <c r="CJ121" s="39"/>
      <c r="CK121" s="39"/>
      <c r="CL121" s="39"/>
      <c r="CM121" s="39"/>
      <c r="CN121" s="39"/>
      <c r="CO121" s="39"/>
      <c r="CP121" s="9"/>
      <c r="CQ121" s="9"/>
    </row>
    <row r="122" spans="1:95" ht="15.75" customHeight="1">
      <c r="A122" s="9">
        <v>410</v>
      </c>
      <c r="B122" s="9" t="s">
        <v>275</v>
      </c>
      <c r="C122" s="9">
        <v>0</v>
      </c>
      <c r="D122" s="9">
        <v>0</v>
      </c>
      <c r="E122" s="9">
        <v>0</v>
      </c>
      <c r="F122" s="50">
        <v>-67617</v>
      </c>
      <c r="G122" s="39"/>
      <c r="H122" s="49">
        <f t="shared" ref="H122:H130" si="150">+E122-F122-N122+O122</f>
        <v>0</v>
      </c>
      <c r="I122" s="49"/>
      <c r="J122" s="9">
        <v>410</v>
      </c>
      <c r="K122" s="9" t="s">
        <v>275</v>
      </c>
      <c r="L122" s="50">
        <v>13923</v>
      </c>
      <c r="M122" s="9">
        <v>0</v>
      </c>
      <c r="N122" s="9">
        <v>0</v>
      </c>
      <c r="O122" s="50">
        <v>-67617</v>
      </c>
      <c r="P122" s="40">
        <f t="shared" si="143"/>
        <v>0</v>
      </c>
      <c r="Q122" s="39"/>
      <c r="R122" s="39">
        <v>410</v>
      </c>
      <c r="S122" s="9" t="s">
        <v>275</v>
      </c>
      <c r="T122" s="41">
        <f t="shared" ref="T122:U122" si="151">E122</f>
        <v>0</v>
      </c>
      <c r="U122" s="41">
        <f t="shared" si="151"/>
        <v>-67617</v>
      </c>
      <c r="V122" s="39"/>
      <c r="W122" s="42">
        <f t="shared" ref="W122:W129" si="152">+T122+U122</f>
        <v>-67617</v>
      </c>
      <c r="X122" s="42"/>
      <c r="Y122" s="42">
        <v>-41087</v>
      </c>
      <c r="Z122" s="42"/>
      <c r="AA122" s="42">
        <v>-40078</v>
      </c>
      <c r="AB122" s="42"/>
      <c r="AC122" s="42">
        <v>-59860</v>
      </c>
      <c r="AD122" s="42"/>
      <c r="AE122" s="42">
        <v>-31240</v>
      </c>
      <c r="AF122" s="42"/>
      <c r="AG122" s="42">
        <v>-46435</v>
      </c>
      <c r="AH122" s="42"/>
      <c r="AI122" s="42">
        <v>-45378</v>
      </c>
      <c r="AJ122" s="42"/>
      <c r="AK122" s="42">
        <v>-46037</v>
      </c>
      <c r="AL122" s="49"/>
      <c r="AM122" s="49">
        <f t="shared" ref="AM122:AM123" si="153">+W122</f>
        <v>-67617</v>
      </c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49">
        <f t="shared" si="145"/>
        <v>0</v>
      </c>
      <c r="CH122" s="39"/>
      <c r="CI122" s="39"/>
      <c r="CJ122" s="39"/>
      <c r="CK122" s="39"/>
      <c r="CL122" s="39"/>
      <c r="CM122" s="39"/>
      <c r="CN122" s="39"/>
      <c r="CO122" s="39"/>
      <c r="CP122" s="9"/>
      <c r="CQ122" s="9"/>
    </row>
    <row r="123" spans="1:95" ht="15.75" customHeight="1">
      <c r="A123" s="9">
        <v>412</v>
      </c>
      <c r="B123" s="9" t="s">
        <v>276</v>
      </c>
      <c r="C123" s="9">
        <v>0</v>
      </c>
      <c r="D123" s="9">
        <v>0</v>
      </c>
      <c r="E123" s="9">
        <v>0</v>
      </c>
      <c r="F123" s="50">
        <v>-16070</v>
      </c>
      <c r="G123" s="39"/>
      <c r="H123" s="49">
        <f t="shared" si="150"/>
        <v>0</v>
      </c>
      <c r="I123" s="49"/>
      <c r="J123" s="9">
        <v>412</v>
      </c>
      <c r="K123" s="9" t="s">
        <v>276</v>
      </c>
      <c r="L123" s="9">
        <v>0</v>
      </c>
      <c r="M123" s="9">
        <v>0</v>
      </c>
      <c r="N123" s="9">
        <v>0</v>
      </c>
      <c r="O123" s="50">
        <v>-16070</v>
      </c>
      <c r="P123" s="40">
        <f t="shared" si="143"/>
        <v>0</v>
      </c>
      <c r="Q123" s="39"/>
      <c r="R123" s="39">
        <v>412</v>
      </c>
      <c r="S123" s="9" t="s">
        <v>302</v>
      </c>
      <c r="T123" s="41">
        <f t="shared" ref="T123:U123" si="154">E123</f>
        <v>0</v>
      </c>
      <c r="U123" s="41">
        <f t="shared" si="154"/>
        <v>-16070</v>
      </c>
      <c r="V123" s="39"/>
      <c r="W123" s="42">
        <f t="shared" si="152"/>
        <v>-16070</v>
      </c>
      <c r="X123" s="42"/>
      <c r="Y123" s="42">
        <v>-31147</v>
      </c>
      <c r="Z123" s="42"/>
      <c r="AA123" s="42">
        <v>-32285</v>
      </c>
      <c r="AB123" s="42"/>
      <c r="AC123" s="42">
        <v>-24868</v>
      </c>
      <c r="AD123" s="42"/>
      <c r="AE123" s="42">
        <v>-41835</v>
      </c>
      <c r="AF123" s="42"/>
      <c r="AG123" s="42">
        <v>-30995</v>
      </c>
      <c r="AH123" s="42"/>
      <c r="AI123" s="42">
        <v>-19265</v>
      </c>
      <c r="AJ123" s="42"/>
      <c r="AK123" s="42">
        <v>-3790</v>
      </c>
      <c r="AL123" s="49"/>
      <c r="AM123" s="49">
        <f t="shared" si="153"/>
        <v>-16070</v>
      </c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49">
        <f t="shared" si="145"/>
        <v>0</v>
      </c>
      <c r="CH123" s="39"/>
      <c r="CI123" s="39"/>
      <c r="CJ123" s="39"/>
      <c r="CK123" s="39"/>
      <c r="CL123" s="39"/>
      <c r="CM123" s="39"/>
      <c r="CN123" s="39"/>
      <c r="CO123" s="39"/>
      <c r="CP123" s="9"/>
      <c r="CQ123" s="9"/>
    </row>
    <row r="124" spans="1:95" ht="15.75" customHeight="1">
      <c r="A124" s="9">
        <v>431</v>
      </c>
      <c r="B124" s="9" t="s">
        <v>232</v>
      </c>
      <c r="C124" s="9">
        <v>0</v>
      </c>
      <c r="D124" s="9">
        <v>0</v>
      </c>
      <c r="E124" s="9">
        <v>0</v>
      </c>
      <c r="F124" s="50">
        <v>-24442</v>
      </c>
      <c r="G124" s="39"/>
      <c r="H124" s="49">
        <f t="shared" si="150"/>
        <v>0</v>
      </c>
      <c r="I124" s="49"/>
      <c r="J124" s="9">
        <v>431</v>
      </c>
      <c r="K124" s="9" t="s">
        <v>232</v>
      </c>
      <c r="L124" s="9">
        <v>0</v>
      </c>
      <c r="M124" s="9">
        <v>0</v>
      </c>
      <c r="N124" s="9">
        <v>0</v>
      </c>
      <c r="O124" s="50">
        <v>-24442</v>
      </c>
      <c r="P124" s="40">
        <f t="shared" si="143"/>
        <v>0</v>
      </c>
      <c r="Q124" s="39"/>
      <c r="R124" s="39">
        <v>431</v>
      </c>
      <c r="S124" s="9" t="s">
        <v>232</v>
      </c>
      <c r="T124" s="41">
        <f t="shared" ref="T124:U124" si="155">E124</f>
        <v>0</v>
      </c>
      <c r="U124" s="41">
        <f t="shared" si="155"/>
        <v>-24442</v>
      </c>
      <c r="V124" s="39"/>
      <c r="W124" s="42">
        <f t="shared" si="152"/>
        <v>-24442</v>
      </c>
      <c r="X124" s="42"/>
      <c r="Y124" s="42">
        <v>-20251</v>
      </c>
      <c r="Z124" s="42"/>
      <c r="AA124" s="42">
        <v>-14532</v>
      </c>
      <c r="AB124" s="42"/>
      <c r="AC124" s="42">
        <v>-13612</v>
      </c>
      <c r="AD124" s="42"/>
      <c r="AE124" s="42">
        <v>-13393</v>
      </c>
      <c r="AF124" s="42"/>
      <c r="AG124" s="42">
        <v>-19572</v>
      </c>
      <c r="AH124" s="42"/>
      <c r="AI124" s="42">
        <v>-10144</v>
      </c>
      <c r="AJ124" s="42"/>
      <c r="AK124" s="42">
        <v>-14172</v>
      </c>
      <c r="AL124" s="49"/>
      <c r="AM124" s="39"/>
      <c r="AN124" s="49">
        <f>+W124</f>
        <v>-24442</v>
      </c>
      <c r="AO124" s="4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49">
        <f t="shared" si="145"/>
        <v>0</v>
      </c>
      <c r="CH124" s="39"/>
      <c r="CI124" s="39"/>
      <c r="CJ124" s="39"/>
      <c r="CK124" s="39"/>
      <c r="CL124" s="39"/>
      <c r="CM124" s="39"/>
      <c r="CN124" s="39"/>
      <c r="CO124" s="39"/>
      <c r="CP124" s="9"/>
      <c r="CQ124" s="9"/>
    </row>
    <row r="125" spans="1:95" ht="15.75" customHeight="1">
      <c r="A125" s="9">
        <v>433</v>
      </c>
      <c r="B125" s="9" t="s">
        <v>233</v>
      </c>
      <c r="C125" s="9">
        <v>0</v>
      </c>
      <c r="D125" s="9">
        <v>0</v>
      </c>
      <c r="E125" s="9">
        <v>0</v>
      </c>
      <c r="F125" s="50">
        <v>0</v>
      </c>
      <c r="G125" s="39"/>
      <c r="H125" s="49">
        <f t="shared" si="150"/>
        <v>0</v>
      </c>
      <c r="I125" s="49"/>
      <c r="J125" s="9">
        <v>433</v>
      </c>
      <c r="K125" s="9" t="s">
        <v>233</v>
      </c>
      <c r="L125" s="9">
        <v>0</v>
      </c>
      <c r="M125" s="9">
        <v>0</v>
      </c>
      <c r="N125" s="9">
        <v>0</v>
      </c>
      <c r="O125" s="50">
        <v>0</v>
      </c>
      <c r="P125" s="40">
        <f t="shared" si="143"/>
        <v>0</v>
      </c>
      <c r="Q125" s="39"/>
      <c r="R125" s="39">
        <v>433</v>
      </c>
      <c r="S125" s="9" t="s">
        <v>233</v>
      </c>
      <c r="T125" s="41">
        <f t="shared" ref="T125:U125" si="156">E125</f>
        <v>0</v>
      </c>
      <c r="U125" s="41">
        <f t="shared" si="156"/>
        <v>0</v>
      </c>
      <c r="V125" s="39"/>
      <c r="W125" s="42">
        <f t="shared" si="152"/>
        <v>0</v>
      </c>
      <c r="X125" s="42"/>
      <c r="Y125" s="42">
        <v>0</v>
      </c>
      <c r="Z125" s="42"/>
      <c r="AA125" s="42">
        <v>0</v>
      </c>
      <c r="AB125" s="42"/>
      <c r="AC125" s="42">
        <v>0</v>
      </c>
      <c r="AD125" s="42"/>
      <c r="AE125" s="42">
        <v>0</v>
      </c>
      <c r="AF125" s="42"/>
      <c r="AG125" s="42">
        <v>0</v>
      </c>
      <c r="AH125" s="42"/>
      <c r="AI125" s="42">
        <v>0</v>
      </c>
      <c r="AJ125" s="42"/>
      <c r="AK125" s="42">
        <v>0</v>
      </c>
      <c r="AL125" s="49"/>
      <c r="AM125" s="39"/>
      <c r="AN125" s="39"/>
      <c r="AO125" s="39"/>
      <c r="AP125" s="49">
        <f>+W125</f>
        <v>0</v>
      </c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49">
        <f t="shared" si="145"/>
        <v>0</v>
      </c>
      <c r="CH125" s="39"/>
      <c r="CI125" s="39"/>
      <c r="CJ125" s="39"/>
      <c r="CK125" s="39"/>
      <c r="CL125" s="39"/>
      <c r="CM125" s="39"/>
      <c r="CN125" s="39"/>
      <c r="CO125" s="39"/>
      <c r="CP125" s="9"/>
      <c r="CQ125" s="9"/>
    </row>
    <row r="126" spans="1:95" ht="15.75" customHeight="1">
      <c r="A126" s="9">
        <v>436</v>
      </c>
      <c r="B126" s="9" t="s">
        <v>234</v>
      </c>
      <c r="C126" s="9">
        <v>0</v>
      </c>
      <c r="D126" s="9">
        <v>0</v>
      </c>
      <c r="E126" s="9">
        <v>0</v>
      </c>
      <c r="F126" s="50">
        <v>0</v>
      </c>
      <c r="G126" s="39"/>
      <c r="H126" s="49">
        <f t="shared" si="150"/>
        <v>0</v>
      </c>
      <c r="I126" s="49"/>
      <c r="J126" s="9">
        <v>436</v>
      </c>
      <c r="K126" s="9" t="s">
        <v>234</v>
      </c>
      <c r="L126" s="9">
        <v>5565.5</v>
      </c>
      <c r="M126" s="9">
        <v>0</v>
      </c>
      <c r="N126" s="9">
        <v>0</v>
      </c>
      <c r="O126" s="50">
        <v>0</v>
      </c>
      <c r="P126" s="40">
        <f t="shared" si="143"/>
        <v>0</v>
      </c>
      <c r="Q126" s="39"/>
      <c r="R126" s="39">
        <v>436</v>
      </c>
      <c r="S126" s="9" t="s">
        <v>234</v>
      </c>
      <c r="T126" s="41">
        <f t="shared" ref="T126:U126" si="157">E126</f>
        <v>0</v>
      </c>
      <c r="U126" s="41">
        <f t="shared" si="157"/>
        <v>0</v>
      </c>
      <c r="V126" s="39"/>
      <c r="W126" s="42">
        <f t="shared" si="152"/>
        <v>0</v>
      </c>
      <c r="X126" s="42"/>
      <c r="Y126" s="42">
        <v>0</v>
      </c>
      <c r="Z126" s="42"/>
      <c r="AA126" s="42">
        <v>-15470</v>
      </c>
      <c r="AB126" s="42"/>
      <c r="AC126" s="42">
        <v>0</v>
      </c>
      <c r="AD126" s="42"/>
      <c r="AE126" s="42">
        <v>-2764</v>
      </c>
      <c r="AF126" s="42"/>
      <c r="AG126" s="42">
        <v>-10000</v>
      </c>
      <c r="AH126" s="42"/>
      <c r="AI126" s="42">
        <v>0</v>
      </c>
      <c r="AJ126" s="42"/>
      <c r="AK126" s="42">
        <v>-24808</v>
      </c>
      <c r="AL126" s="49"/>
      <c r="AM126" s="39"/>
      <c r="AN126" s="39"/>
      <c r="AO126" s="39"/>
      <c r="AP126" s="39"/>
      <c r="AQ126" s="49">
        <f>+W126</f>
        <v>0</v>
      </c>
      <c r="AR126" s="4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49">
        <f t="shared" si="145"/>
        <v>0</v>
      </c>
      <c r="CH126" s="39"/>
      <c r="CI126" s="39"/>
      <c r="CJ126" s="39"/>
      <c r="CK126" s="39"/>
      <c r="CL126" s="39"/>
      <c r="CM126" s="39"/>
      <c r="CN126" s="39"/>
      <c r="CO126" s="39"/>
      <c r="CP126" s="9"/>
      <c r="CQ126" s="9"/>
    </row>
    <row r="127" spans="1:95" ht="15.75" customHeight="1">
      <c r="A127" s="9"/>
      <c r="B127" s="9" t="s">
        <v>305</v>
      </c>
      <c r="C127" s="9"/>
      <c r="D127" s="9"/>
      <c r="E127" s="9">
        <v>0</v>
      </c>
      <c r="F127" s="50">
        <v>-5565.5</v>
      </c>
      <c r="G127" s="39"/>
      <c r="H127" s="49">
        <f t="shared" si="150"/>
        <v>0</v>
      </c>
      <c r="I127" s="49"/>
      <c r="J127" s="9"/>
      <c r="K127" s="9" t="s">
        <v>305</v>
      </c>
      <c r="L127" s="9">
        <v>0</v>
      </c>
      <c r="M127" s="9">
        <v>-5565.5</v>
      </c>
      <c r="N127" s="9">
        <v>0</v>
      </c>
      <c r="O127" s="50">
        <v>-5565.5</v>
      </c>
      <c r="P127" s="40">
        <f t="shared" si="143"/>
        <v>0</v>
      </c>
      <c r="Q127" s="39"/>
      <c r="R127" s="39"/>
      <c r="S127" s="9" t="s">
        <v>305</v>
      </c>
      <c r="T127" s="41">
        <f t="shared" ref="T127:U127" si="158">E127</f>
        <v>0</v>
      </c>
      <c r="U127" s="41">
        <f t="shared" si="158"/>
        <v>-5565.5</v>
      </c>
      <c r="V127" s="39"/>
      <c r="W127" s="42">
        <f t="shared" si="152"/>
        <v>-5565.5</v>
      </c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9"/>
      <c r="AM127" s="39"/>
      <c r="AN127" s="39"/>
      <c r="AO127" s="39"/>
      <c r="AP127" s="39"/>
      <c r="AQ127" s="49"/>
      <c r="AR127" s="49">
        <f>+W127</f>
        <v>-5565.5</v>
      </c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49"/>
      <c r="CH127" s="39"/>
      <c r="CI127" s="39"/>
      <c r="CJ127" s="39"/>
      <c r="CK127" s="39"/>
      <c r="CL127" s="39"/>
      <c r="CM127" s="39"/>
      <c r="CN127" s="39"/>
      <c r="CO127" s="39"/>
      <c r="CP127" s="9"/>
      <c r="CQ127" s="9"/>
    </row>
    <row r="128" spans="1:95" ht="15.75" customHeight="1">
      <c r="A128" s="9">
        <v>438</v>
      </c>
      <c r="B128" s="9" t="s">
        <v>235</v>
      </c>
      <c r="C128" s="9">
        <v>0</v>
      </c>
      <c r="D128" s="9">
        <v>0</v>
      </c>
      <c r="E128" s="9">
        <v>0</v>
      </c>
      <c r="F128" s="50">
        <v>0</v>
      </c>
      <c r="G128" s="39"/>
      <c r="H128" s="49">
        <f t="shared" si="150"/>
        <v>0</v>
      </c>
      <c r="I128" s="49"/>
      <c r="J128" s="9">
        <v>438</v>
      </c>
      <c r="K128" s="9" t="s">
        <v>235</v>
      </c>
      <c r="L128" s="9">
        <v>0</v>
      </c>
      <c r="M128" s="9">
        <v>0</v>
      </c>
      <c r="N128" s="9">
        <v>0</v>
      </c>
      <c r="O128" s="50">
        <v>0</v>
      </c>
      <c r="P128" s="40">
        <f t="shared" si="143"/>
        <v>0</v>
      </c>
      <c r="Q128" s="39"/>
      <c r="R128" s="39">
        <v>438</v>
      </c>
      <c r="S128" s="9" t="s">
        <v>235</v>
      </c>
      <c r="T128" s="41">
        <f t="shared" ref="T128:U128" si="159">E128</f>
        <v>0</v>
      </c>
      <c r="U128" s="41">
        <f t="shared" si="159"/>
        <v>0</v>
      </c>
      <c r="V128" s="39"/>
      <c r="W128" s="42">
        <f t="shared" si="152"/>
        <v>0</v>
      </c>
      <c r="X128" s="42"/>
      <c r="Y128" s="42">
        <v>-245</v>
      </c>
      <c r="Z128" s="42"/>
      <c r="AA128" s="42"/>
      <c r="AB128" s="42"/>
      <c r="AC128" s="42"/>
      <c r="AD128" s="42"/>
      <c r="AE128" s="42">
        <v>-1557.85</v>
      </c>
      <c r="AF128" s="42"/>
      <c r="AG128" s="42">
        <v>0</v>
      </c>
      <c r="AH128" s="42"/>
      <c r="AI128" s="42">
        <v>0</v>
      </c>
      <c r="AJ128" s="42"/>
      <c r="AK128" s="42">
        <v>-760</v>
      </c>
      <c r="AL128" s="49"/>
      <c r="AM128" s="39"/>
      <c r="AN128" s="39"/>
      <c r="AO128" s="39"/>
      <c r="AP128" s="39"/>
      <c r="AQ128" s="39"/>
      <c r="AR128" s="39"/>
      <c r="AS128" s="49">
        <f t="shared" ref="AS128:AS129" si="160">+W128</f>
        <v>0</v>
      </c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49">
        <f t="shared" ref="CG128:CG132" si="161">SUM(AM128:CF128)-W128</f>
        <v>0</v>
      </c>
      <c r="CH128" s="39"/>
      <c r="CI128" s="39"/>
      <c r="CJ128" s="39"/>
      <c r="CK128" s="39"/>
      <c r="CL128" s="39"/>
      <c r="CM128" s="39"/>
      <c r="CN128" s="39"/>
      <c r="CO128" s="39"/>
      <c r="CP128" s="9"/>
      <c r="CQ128" s="9"/>
    </row>
    <row r="129" spans="1:95" ht="15.75" customHeight="1">
      <c r="A129" s="9">
        <v>440</v>
      </c>
      <c r="B129" s="9" t="s">
        <v>277</v>
      </c>
      <c r="C129" s="9">
        <v>0</v>
      </c>
      <c r="D129" s="9">
        <v>0</v>
      </c>
      <c r="E129" s="9">
        <v>0</v>
      </c>
      <c r="F129" s="50">
        <v>-7409.36</v>
      </c>
      <c r="G129" s="39"/>
      <c r="H129" s="49">
        <f t="shared" si="150"/>
        <v>0</v>
      </c>
      <c r="I129" s="49"/>
      <c r="J129" s="9">
        <v>440</v>
      </c>
      <c r="K129" s="9" t="s">
        <v>277</v>
      </c>
      <c r="L129" s="9">
        <v>502.05</v>
      </c>
      <c r="M129" s="9">
        <v>0</v>
      </c>
      <c r="N129" s="9">
        <v>0</v>
      </c>
      <c r="O129" s="50">
        <v>-7409.36</v>
      </c>
      <c r="P129" s="40">
        <f t="shared" si="143"/>
        <v>0</v>
      </c>
      <c r="Q129" s="39"/>
      <c r="R129" s="39">
        <v>440</v>
      </c>
      <c r="S129" s="9" t="s">
        <v>277</v>
      </c>
      <c r="T129" s="41">
        <f t="shared" ref="T129:U129" si="162">E129</f>
        <v>0</v>
      </c>
      <c r="U129" s="41">
        <f t="shared" si="162"/>
        <v>-7409.36</v>
      </c>
      <c r="V129" s="39"/>
      <c r="W129" s="42">
        <f t="shared" si="152"/>
        <v>-7409.36</v>
      </c>
      <c r="X129" s="42"/>
      <c r="Y129" s="42">
        <v>-9101.7999999999993</v>
      </c>
      <c r="Z129" s="42"/>
      <c r="AA129" s="42">
        <v>-5334.21</v>
      </c>
      <c r="AB129" s="42"/>
      <c r="AC129" s="42">
        <v>-11707</v>
      </c>
      <c r="AD129" s="42"/>
      <c r="AE129" s="42">
        <v>-7151.96</v>
      </c>
      <c r="AF129" s="42"/>
      <c r="AG129" s="42">
        <v>-1648.42</v>
      </c>
      <c r="AH129" s="42"/>
      <c r="AI129" s="42">
        <v>-9101.0499999999993</v>
      </c>
      <c r="AJ129" s="42"/>
      <c r="AK129" s="42">
        <v>-8870</v>
      </c>
      <c r="AL129" s="49"/>
      <c r="AM129" s="39"/>
      <c r="AN129" s="39"/>
      <c r="AO129" s="39"/>
      <c r="AP129" s="39"/>
      <c r="AQ129" s="39"/>
      <c r="AR129" s="39"/>
      <c r="AS129" s="49">
        <f t="shared" si="160"/>
        <v>-7409.36</v>
      </c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49">
        <f t="shared" si="161"/>
        <v>0</v>
      </c>
      <c r="CH129" s="39"/>
      <c r="CI129" s="39"/>
      <c r="CJ129" s="39"/>
      <c r="CK129" s="39"/>
      <c r="CL129" s="39"/>
      <c r="CM129" s="39"/>
      <c r="CN129" s="39"/>
      <c r="CO129" s="39"/>
      <c r="CP129" s="9"/>
      <c r="CQ129" s="9"/>
    </row>
    <row r="130" spans="1:95" ht="15.75" customHeight="1">
      <c r="A130" s="9">
        <v>448</v>
      </c>
      <c r="B130" s="9" t="s">
        <v>239</v>
      </c>
      <c r="C130" s="9">
        <v>0</v>
      </c>
      <c r="D130" s="9">
        <v>0</v>
      </c>
      <c r="E130" s="9">
        <v>0</v>
      </c>
      <c r="F130" s="50">
        <v>-121103.86</v>
      </c>
      <c r="G130" s="39"/>
      <c r="H130" s="49">
        <f t="shared" si="150"/>
        <v>0</v>
      </c>
      <c r="I130" s="49"/>
      <c r="J130" s="9">
        <v>448</v>
      </c>
      <c r="K130" s="9" t="s">
        <v>239</v>
      </c>
      <c r="L130" s="50">
        <v>14425.05</v>
      </c>
      <c r="M130" s="9">
        <v>0</v>
      </c>
      <c r="N130" s="9">
        <v>0</v>
      </c>
      <c r="O130" s="50">
        <v>-121103.86</v>
      </c>
      <c r="P130" s="40">
        <f t="shared" si="143"/>
        <v>0</v>
      </c>
      <c r="Q130" s="39"/>
      <c r="R130" s="39">
        <v>448</v>
      </c>
      <c r="S130" s="9" t="s">
        <v>239</v>
      </c>
      <c r="T130" s="41">
        <f t="shared" ref="T130:U130" si="163">E130</f>
        <v>0</v>
      </c>
      <c r="U130" s="41">
        <f t="shared" si="163"/>
        <v>-121103.86</v>
      </c>
      <c r="V130" s="39"/>
      <c r="W130" s="42">
        <f>SUM(W122:W129)</f>
        <v>-121103.86</v>
      </c>
      <c r="X130" s="42"/>
      <c r="Y130" s="42">
        <f>SUM(Y122:Y129)</f>
        <v>-101831.8</v>
      </c>
      <c r="Z130" s="42"/>
      <c r="AA130" s="42">
        <v>-107699.21</v>
      </c>
      <c r="AB130" s="42"/>
      <c r="AC130" s="42">
        <v>-110047</v>
      </c>
      <c r="AD130" s="42"/>
      <c r="AE130" s="42">
        <f>SUM(AE122:AE129)</f>
        <v>-97941.810000000012</v>
      </c>
      <c r="AF130" s="42"/>
      <c r="AG130" s="42">
        <f>SUM(AG122:AG129)</f>
        <v>-108650.42</v>
      </c>
      <c r="AH130" s="42"/>
      <c r="AI130" s="42">
        <f>SUM(AI122:AI129)</f>
        <v>-83888.05</v>
      </c>
      <c r="AJ130" s="42"/>
      <c r="AK130" s="42">
        <f>SUM(AK122:AK129)</f>
        <v>-98437</v>
      </c>
      <c r="AL130" s="4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49">
        <f t="shared" si="161"/>
        <v>121103.86</v>
      </c>
      <c r="CH130" s="39"/>
      <c r="CI130" s="39"/>
      <c r="CJ130" s="39"/>
      <c r="CK130" s="39"/>
      <c r="CL130" s="39"/>
      <c r="CM130" s="39"/>
      <c r="CN130" s="39"/>
      <c r="CO130" s="39"/>
      <c r="CP130" s="9"/>
      <c r="CQ130" s="9"/>
    </row>
    <row r="131" spans="1:95" ht="15.75" customHeight="1">
      <c r="A131" s="9"/>
      <c r="B131" s="9"/>
      <c r="C131" s="9"/>
      <c r="D131" s="9"/>
      <c r="E131" s="9"/>
      <c r="F131" s="9"/>
      <c r="G131" s="39"/>
      <c r="H131" s="49"/>
      <c r="I131" s="49"/>
      <c r="J131" s="9"/>
      <c r="K131" s="9"/>
      <c r="L131" s="9"/>
      <c r="M131" s="9"/>
      <c r="N131" s="9"/>
      <c r="O131" s="9"/>
      <c r="P131" s="40">
        <f t="shared" si="143"/>
        <v>0</v>
      </c>
      <c r="Q131" s="39"/>
      <c r="R131" s="39"/>
      <c r="S131" s="9"/>
      <c r="T131" s="41">
        <f t="shared" ref="T131:U131" si="164">E131</f>
        <v>0</v>
      </c>
      <c r="U131" s="41">
        <f t="shared" si="164"/>
        <v>0</v>
      </c>
      <c r="V131" s="39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49">
        <f t="shared" si="161"/>
        <v>0</v>
      </c>
      <c r="CH131" s="39"/>
      <c r="CI131" s="39"/>
      <c r="CJ131" s="39"/>
      <c r="CK131" s="39"/>
      <c r="CL131" s="39"/>
      <c r="CM131" s="39"/>
      <c r="CN131" s="39"/>
      <c r="CO131" s="39"/>
      <c r="CP131" s="9"/>
      <c r="CQ131" s="9"/>
    </row>
    <row r="132" spans="1:95" ht="15.75" customHeight="1">
      <c r="A132" s="9">
        <v>451</v>
      </c>
      <c r="B132" s="9" t="s">
        <v>240</v>
      </c>
      <c r="C132" s="9">
        <v>0</v>
      </c>
      <c r="D132" s="9">
        <v>0</v>
      </c>
      <c r="E132" s="50">
        <f>14120.5-5565.5</f>
        <v>8555</v>
      </c>
      <c r="F132" s="50">
        <v>0</v>
      </c>
      <c r="G132" s="39"/>
      <c r="H132" s="49">
        <f t="shared" ref="H132:H149" si="165">+E132-F132-N132+O132</f>
        <v>0</v>
      </c>
      <c r="I132" s="49"/>
      <c r="J132" s="9">
        <v>451</v>
      </c>
      <c r="K132" s="9" t="s">
        <v>240</v>
      </c>
      <c r="L132" s="9">
        <v>821.25</v>
      </c>
      <c r="M132" s="9">
        <v>-5565.5</v>
      </c>
      <c r="N132" s="50">
        <f>14120.5-5565.5</f>
        <v>8555</v>
      </c>
      <c r="O132" s="50">
        <v>0</v>
      </c>
      <c r="P132" s="40">
        <f t="shared" si="143"/>
        <v>0</v>
      </c>
      <c r="Q132" s="39"/>
      <c r="R132" s="39">
        <v>451</v>
      </c>
      <c r="S132" s="9" t="s">
        <v>240</v>
      </c>
      <c r="T132" s="41">
        <f t="shared" ref="T132:U132" si="166">E132</f>
        <v>8555</v>
      </c>
      <c r="U132" s="41">
        <f t="shared" si="166"/>
        <v>0</v>
      </c>
      <c r="V132" s="39"/>
      <c r="W132" s="42">
        <f t="shared" ref="W132:W148" si="167">+T132+U132</f>
        <v>8555</v>
      </c>
      <c r="X132" s="42"/>
      <c r="Y132" s="42">
        <v>3498.8</v>
      </c>
      <c r="Z132" s="42"/>
      <c r="AA132" s="42">
        <v>17008.25</v>
      </c>
      <c r="AB132" s="42"/>
      <c r="AC132" s="42">
        <v>2567.5</v>
      </c>
      <c r="AD132" s="42"/>
      <c r="AE132" s="42">
        <v>9491</v>
      </c>
      <c r="AF132" s="42"/>
      <c r="AG132" s="42">
        <v>20996.75</v>
      </c>
      <c r="AH132" s="42"/>
      <c r="AI132" s="42">
        <v>512.5</v>
      </c>
      <c r="AJ132" s="42"/>
      <c r="AK132" s="42">
        <v>22233</v>
      </c>
      <c r="AL132" s="49"/>
      <c r="AM132" s="39"/>
      <c r="AN132" s="39"/>
      <c r="AO132" s="39"/>
      <c r="AP132" s="39"/>
      <c r="AQ132" s="39"/>
      <c r="AR132" s="39"/>
      <c r="AS132" s="39"/>
      <c r="AT132" s="39"/>
      <c r="AU132" s="39"/>
      <c r="AV132" s="49">
        <f>+W132</f>
        <v>8555</v>
      </c>
      <c r="AW132" s="4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49">
        <f t="shared" si="161"/>
        <v>0</v>
      </c>
      <c r="CH132" s="39"/>
      <c r="CI132" s="39"/>
      <c r="CJ132" s="39"/>
      <c r="CK132" s="39"/>
      <c r="CL132" s="39"/>
      <c r="CM132" s="39"/>
      <c r="CN132" s="39"/>
      <c r="CO132" s="39"/>
      <c r="CP132" s="9"/>
      <c r="CQ132" s="9"/>
    </row>
    <row r="133" spans="1:95" ht="15.75" customHeight="1">
      <c r="A133" s="9"/>
      <c r="B133" s="9" t="s">
        <v>311</v>
      </c>
      <c r="C133" s="9"/>
      <c r="D133" s="9"/>
      <c r="E133" s="50">
        <v>5565.5</v>
      </c>
      <c r="F133" s="50">
        <v>0</v>
      </c>
      <c r="G133" s="39"/>
      <c r="H133" s="49">
        <f t="shared" si="165"/>
        <v>0</v>
      </c>
      <c r="I133" s="49"/>
      <c r="J133" s="9"/>
      <c r="K133" s="9" t="s">
        <v>311</v>
      </c>
      <c r="L133" s="9">
        <v>5565.5</v>
      </c>
      <c r="M133" s="9">
        <v>0</v>
      </c>
      <c r="N133" s="50">
        <v>5565.5</v>
      </c>
      <c r="O133" s="50">
        <v>0</v>
      </c>
      <c r="P133" s="40">
        <f t="shared" si="143"/>
        <v>0</v>
      </c>
      <c r="Q133" s="39"/>
      <c r="R133" s="39"/>
      <c r="S133" s="9" t="s">
        <v>311</v>
      </c>
      <c r="T133" s="41">
        <f t="shared" ref="T133:U133" si="168">E133</f>
        <v>5565.5</v>
      </c>
      <c r="U133" s="41">
        <f t="shared" si="168"/>
        <v>0</v>
      </c>
      <c r="V133" s="39"/>
      <c r="W133" s="42">
        <f t="shared" si="167"/>
        <v>5565.5</v>
      </c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9"/>
      <c r="AM133" s="39"/>
      <c r="AN133" s="39"/>
      <c r="AO133" s="39"/>
      <c r="AP133" s="39"/>
      <c r="AQ133" s="39"/>
      <c r="AR133" s="39"/>
      <c r="AS133" s="39"/>
      <c r="AT133" s="39"/>
      <c r="AU133" s="39"/>
      <c r="AV133" s="49"/>
      <c r="AW133" s="49">
        <f>+W133</f>
        <v>5565.5</v>
      </c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49"/>
      <c r="CH133" s="39"/>
      <c r="CI133" s="39"/>
      <c r="CJ133" s="39"/>
      <c r="CK133" s="39"/>
      <c r="CL133" s="39"/>
      <c r="CM133" s="39"/>
      <c r="CN133" s="39"/>
      <c r="CO133" s="39"/>
      <c r="CP133" s="9"/>
      <c r="CQ133" s="9"/>
    </row>
    <row r="134" spans="1:95" ht="15.75" customHeight="1">
      <c r="A134" s="9">
        <v>456</v>
      </c>
      <c r="B134" s="9" t="s">
        <v>241</v>
      </c>
      <c r="C134" s="9">
        <v>0</v>
      </c>
      <c r="D134" s="9">
        <v>0</v>
      </c>
      <c r="E134" s="50">
        <v>12820</v>
      </c>
      <c r="F134" s="50">
        <v>0</v>
      </c>
      <c r="G134" s="39"/>
      <c r="H134" s="49">
        <f t="shared" si="165"/>
        <v>0</v>
      </c>
      <c r="I134" s="49"/>
      <c r="J134" s="9">
        <v>456</v>
      </c>
      <c r="K134" s="9" t="s">
        <v>241</v>
      </c>
      <c r="L134" s="9">
        <v>0</v>
      </c>
      <c r="M134" s="9">
        <v>0</v>
      </c>
      <c r="N134" s="50">
        <v>12820</v>
      </c>
      <c r="O134" s="50">
        <v>0</v>
      </c>
      <c r="P134" s="40">
        <f t="shared" si="143"/>
        <v>0</v>
      </c>
      <c r="Q134" s="39"/>
      <c r="R134" s="39">
        <v>456</v>
      </c>
      <c r="S134" s="9" t="s">
        <v>241</v>
      </c>
      <c r="T134" s="41">
        <f t="shared" ref="T134:U134" si="169">E134</f>
        <v>12820</v>
      </c>
      <c r="U134" s="41">
        <f t="shared" si="169"/>
        <v>0</v>
      </c>
      <c r="V134" s="39"/>
      <c r="W134" s="42">
        <f t="shared" si="167"/>
        <v>12820</v>
      </c>
      <c r="X134" s="42"/>
      <c r="Y134" s="42">
        <v>0</v>
      </c>
      <c r="Z134" s="42"/>
      <c r="AA134" s="42">
        <v>11665</v>
      </c>
      <c r="AB134" s="42"/>
      <c r="AC134" s="42">
        <v>17884.169999999998</v>
      </c>
      <c r="AD134" s="42"/>
      <c r="AE134" s="42">
        <v>20021</v>
      </c>
      <c r="AF134" s="42"/>
      <c r="AG134" s="42">
        <v>6917</v>
      </c>
      <c r="AH134" s="42"/>
      <c r="AI134" s="42">
        <v>8973</v>
      </c>
      <c r="AJ134" s="42"/>
      <c r="AK134" s="42">
        <v>13549</v>
      </c>
      <c r="AL134" s="4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49">
        <f>+W134</f>
        <v>12820</v>
      </c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49">
        <f t="shared" ref="CG134:CG218" si="170">SUM(AM134:CF134)-W134</f>
        <v>0</v>
      </c>
      <c r="CH134" s="39"/>
      <c r="CI134" s="39"/>
      <c r="CJ134" s="39"/>
      <c r="CK134" s="39"/>
      <c r="CL134" s="39"/>
      <c r="CM134" s="39"/>
      <c r="CN134" s="39"/>
      <c r="CO134" s="39"/>
      <c r="CP134" s="9"/>
      <c r="CQ134" s="9"/>
    </row>
    <row r="135" spans="1:95" ht="15.75" customHeight="1">
      <c r="A135" s="9">
        <v>460</v>
      </c>
      <c r="B135" s="9" t="s">
        <v>242</v>
      </c>
      <c r="C135" s="9">
        <v>0</v>
      </c>
      <c r="D135" s="9">
        <v>0</v>
      </c>
      <c r="E135" s="9">
        <v>0</v>
      </c>
      <c r="F135" s="50">
        <v>0</v>
      </c>
      <c r="G135" s="39"/>
      <c r="H135" s="49">
        <f t="shared" si="165"/>
        <v>0</v>
      </c>
      <c r="I135" s="49"/>
      <c r="J135" s="9">
        <v>460</v>
      </c>
      <c r="K135" s="9" t="s">
        <v>242</v>
      </c>
      <c r="L135" s="9">
        <v>0</v>
      </c>
      <c r="M135" s="9">
        <v>0</v>
      </c>
      <c r="N135" s="9">
        <v>0</v>
      </c>
      <c r="O135" s="50">
        <v>0</v>
      </c>
      <c r="P135" s="40">
        <f t="shared" si="143"/>
        <v>0</v>
      </c>
      <c r="Q135" s="39"/>
      <c r="R135" s="39">
        <v>460</v>
      </c>
      <c r="S135" s="9" t="s">
        <v>242</v>
      </c>
      <c r="T135" s="41">
        <f t="shared" ref="T135:U135" si="171">E135</f>
        <v>0</v>
      </c>
      <c r="U135" s="41">
        <f t="shared" si="171"/>
        <v>0</v>
      </c>
      <c r="V135" s="39"/>
      <c r="W135" s="42">
        <f t="shared" si="167"/>
        <v>0</v>
      </c>
      <c r="X135" s="42"/>
      <c r="Y135" s="42">
        <v>925</v>
      </c>
      <c r="Z135" s="42"/>
      <c r="AA135" s="42">
        <v>0</v>
      </c>
      <c r="AB135" s="42"/>
      <c r="AC135" s="42">
        <v>5931.33</v>
      </c>
      <c r="AD135" s="42"/>
      <c r="AE135" s="42">
        <v>0</v>
      </c>
      <c r="AF135" s="42"/>
      <c r="AG135" s="42">
        <v>-1400</v>
      </c>
      <c r="AH135" s="42"/>
      <c r="AI135" s="42">
        <v>521.75</v>
      </c>
      <c r="AJ135" s="42"/>
      <c r="AK135" s="42">
        <v>3409.15</v>
      </c>
      <c r="AL135" s="4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49">
        <f>+W135</f>
        <v>0</v>
      </c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49">
        <f t="shared" si="170"/>
        <v>0</v>
      </c>
      <c r="CH135" s="39"/>
      <c r="CI135" s="39"/>
      <c r="CJ135" s="39"/>
      <c r="CK135" s="39"/>
      <c r="CL135" s="39"/>
      <c r="CM135" s="39"/>
      <c r="CN135" s="39"/>
      <c r="CO135" s="39"/>
      <c r="CP135" s="9"/>
      <c r="CQ135" s="9"/>
    </row>
    <row r="136" spans="1:95" ht="15.75" customHeight="1">
      <c r="A136" s="9">
        <v>462</v>
      </c>
      <c r="B136" s="9" t="s">
        <v>243</v>
      </c>
      <c r="C136" s="9">
        <v>0</v>
      </c>
      <c r="D136" s="9">
        <v>0</v>
      </c>
      <c r="E136" s="50">
        <v>16104.19</v>
      </c>
      <c r="F136" s="50">
        <v>0</v>
      </c>
      <c r="G136" s="39"/>
      <c r="H136" s="49">
        <f t="shared" si="165"/>
        <v>0</v>
      </c>
      <c r="I136" s="49"/>
      <c r="J136" s="9">
        <v>462</v>
      </c>
      <c r="K136" s="9" t="s">
        <v>243</v>
      </c>
      <c r="L136" s="9">
        <v>0</v>
      </c>
      <c r="M136" s="9">
        <v>0</v>
      </c>
      <c r="N136" s="50">
        <v>16104.19</v>
      </c>
      <c r="O136" s="50">
        <v>0</v>
      </c>
      <c r="P136" s="40">
        <f t="shared" si="143"/>
        <v>0</v>
      </c>
      <c r="Q136" s="39"/>
      <c r="R136" s="39">
        <v>462</v>
      </c>
      <c r="S136" s="9" t="s">
        <v>243</v>
      </c>
      <c r="T136" s="41">
        <f t="shared" ref="T136:U136" si="172">E136</f>
        <v>16104.19</v>
      </c>
      <c r="U136" s="41">
        <f t="shared" si="172"/>
        <v>0</v>
      </c>
      <c r="V136" s="39"/>
      <c r="W136" s="42">
        <f t="shared" si="167"/>
        <v>16104.19</v>
      </c>
      <c r="X136" s="42"/>
      <c r="Y136" s="42">
        <v>8163</v>
      </c>
      <c r="Z136" s="42"/>
      <c r="AA136" s="42">
        <v>7231.65</v>
      </c>
      <c r="AB136" s="42"/>
      <c r="AC136" s="42">
        <v>8547.35</v>
      </c>
      <c r="AD136" s="42"/>
      <c r="AE136" s="42">
        <v>7859.05</v>
      </c>
      <c r="AF136" s="42"/>
      <c r="AG136" s="42">
        <v>6147.55</v>
      </c>
      <c r="AH136" s="42"/>
      <c r="AI136" s="42">
        <v>7397.35</v>
      </c>
      <c r="AJ136" s="42"/>
      <c r="AK136" s="42">
        <v>11155.75</v>
      </c>
      <c r="AL136" s="4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49">
        <f>+W136</f>
        <v>16104.19</v>
      </c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49">
        <f t="shared" si="170"/>
        <v>0</v>
      </c>
      <c r="CH136" s="39"/>
      <c r="CI136" s="39"/>
      <c r="CJ136" s="39"/>
      <c r="CK136" s="39"/>
      <c r="CL136" s="39"/>
      <c r="CM136" s="39"/>
      <c r="CN136" s="39"/>
      <c r="CO136" s="39"/>
      <c r="CP136" s="9"/>
      <c r="CQ136" s="9"/>
    </row>
    <row r="137" spans="1:95" ht="15.75" customHeight="1">
      <c r="A137" s="9">
        <v>464</v>
      </c>
      <c r="B137" s="9" t="s">
        <v>244</v>
      </c>
      <c r="C137" s="9">
        <v>0</v>
      </c>
      <c r="D137" s="9">
        <v>0</v>
      </c>
      <c r="E137" s="9">
        <v>537</v>
      </c>
      <c r="F137" s="50">
        <v>0</v>
      </c>
      <c r="G137" s="39"/>
      <c r="H137" s="49">
        <f t="shared" si="165"/>
        <v>0</v>
      </c>
      <c r="I137" s="49"/>
      <c r="J137" s="9">
        <v>464</v>
      </c>
      <c r="K137" s="9" t="s">
        <v>244</v>
      </c>
      <c r="L137" s="9">
        <v>0</v>
      </c>
      <c r="M137" s="9">
        <v>-381.25</v>
      </c>
      <c r="N137" s="9">
        <v>537</v>
      </c>
      <c r="O137" s="50">
        <v>0</v>
      </c>
      <c r="P137" s="40">
        <f t="shared" si="143"/>
        <v>0</v>
      </c>
      <c r="Q137" s="39"/>
      <c r="R137" s="39">
        <v>464</v>
      </c>
      <c r="S137" s="9" t="s">
        <v>244</v>
      </c>
      <c r="T137" s="41">
        <f t="shared" ref="T137:U137" si="173">E137</f>
        <v>537</v>
      </c>
      <c r="U137" s="41">
        <f t="shared" si="173"/>
        <v>0</v>
      </c>
      <c r="V137" s="39"/>
      <c r="W137" s="42">
        <f t="shared" si="167"/>
        <v>537</v>
      </c>
      <c r="X137" s="42"/>
      <c r="Y137" s="42">
        <v>2416</v>
      </c>
      <c r="Z137" s="42"/>
      <c r="AA137" s="42">
        <v>2595</v>
      </c>
      <c r="AB137" s="42"/>
      <c r="AC137" s="42">
        <v>1457.15</v>
      </c>
      <c r="AD137" s="42"/>
      <c r="AE137" s="42">
        <v>1781.4</v>
      </c>
      <c r="AF137" s="42"/>
      <c r="AG137" s="42">
        <v>1983.53</v>
      </c>
      <c r="AH137" s="42"/>
      <c r="AI137" s="42">
        <v>1811.74</v>
      </c>
      <c r="AJ137" s="42"/>
      <c r="AK137" s="42">
        <v>624.29999999999995</v>
      </c>
      <c r="AL137" s="4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49">
        <f>+W137</f>
        <v>537</v>
      </c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49">
        <f t="shared" si="170"/>
        <v>0</v>
      </c>
      <c r="CH137" s="39"/>
      <c r="CI137" s="39"/>
      <c r="CJ137" s="39"/>
      <c r="CK137" s="39"/>
      <c r="CL137" s="39"/>
      <c r="CM137" s="39"/>
      <c r="CN137" s="39"/>
      <c r="CO137" s="39"/>
      <c r="CP137" s="9"/>
      <c r="CQ137" s="9"/>
    </row>
    <row r="138" spans="1:95" ht="15.75" customHeight="1">
      <c r="A138" s="9">
        <v>470</v>
      </c>
      <c r="B138" s="9" t="s">
        <v>247</v>
      </c>
      <c r="C138" s="9">
        <v>0</v>
      </c>
      <c r="D138" s="9">
        <v>0</v>
      </c>
      <c r="E138" s="50">
        <f>47247.33-4200</f>
        <v>43047.33</v>
      </c>
      <c r="F138" s="50">
        <v>0</v>
      </c>
      <c r="G138" s="39"/>
      <c r="H138" s="49">
        <f t="shared" si="165"/>
        <v>0</v>
      </c>
      <c r="I138" s="49"/>
      <c r="J138" s="9">
        <v>470</v>
      </c>
      <c r="K138" s="9" t="s">
        <v>247</v>
      </c>
      <c r="L138" s="50">
        <f>-4200+ 17965</f>
        <v>13765</v>
      </c>
      <c r="M138" s="9">
        <v>0</v>
      </c>
      <c r="N138" s="50">
        <f>47247.33-4200</f>
        <v>43047.33</v>
      </c>
      <c r="O138" s="50">
        <v>0</v>
      </c>
      <c r="P138" s="40">
        <f t="shared" si="143"/>
        <v>0</v>
      </c>
      <c r="Q138" s="39"/>
      <c r="R138" s="39">
        <v>470</v>
      </c>
      <c r="S138" s="9" t="s">
        <v>247</v>
      </c>
      <c r="T138" s="41">
        <f t="shared" ref="T138:U138" si="174">E138</f>
        <v>43047.33</v>
      </c>
      <c r="U138" s="41">
        <f t="shared" si="174"/>
        <v>0</v>
      </c>
      <c r="V138" s="39"/>
      <c r="W138" s="42">
        <f t="shared" si="167"/>
        <v>43047.33</v>
      </c>
      <c r="X138" s="42"/>
      <c r="Y138" s="42">
        <v>36724</v>
      </c>
      <c r="Z138" s="42"/>
      <c r="AA138" s="42">
        <v>44900</v>
      </c>
      <c r="AB138" s="42"/>
      <c r="AC138" s="42">
        <v>46237</v>
      </c>
      <c r="AD138" s="42"/>
      <c r="AE138" s="42">
        <v>38240</v>
      </c>
      <c r="AF138" s="42"/>
      <c r="AG138" s="42">
        <v>34970</v>
      </c>
      <c r="AH138" s="42"/>
      <c r="AI138" s="42">
        <v>36536</v>
      </c>
      <c r="AJ138" s="42"/>
      <c r="AK138" s="42">
        <v>48705</v>
      </c>
      <c r="AL138" s="4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49">
        <f>+W138</f>
        <v>43047.33</v>
      </c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49">
        <f t="shared" si="170"/>
        <v>0</v>
      </c>
      <c r="CH138" s="39"/>
      <c r="CI138" s="39"/>
      <c r="CJ138" s="39"/>
      <c r="CK138" s="39"/>
      <c r="CL138" s="39"/>
      <c r="CM138" s="39"/>
      <c r="CN138" s="39"/>
      <c r="CO138" s="39"/>
      <c r="CP138" s="9"/>
      <c r="CQ138" s="9"/>
    </row>
    <row r="139" spans="1:95" ht="15.75" customHeight="1">
      <c r="A139" s="9">
        <v>472</v>
      </c>
      <c r="B139" s="9" t="s">
        <v>249</v>
      </c>
      <c r="C139" s="9">
        <v>0</v>
      </c>
      <c r="D139" s="9">
        <v>0</v>
      </c>
      <c r="E139" s="50">
        <f>2139-1974</f>
        <v>165</v>
      </c>
      <c r="F139" s="50">
        <v>0</v>
      </c>
      <c r="G139" s="39"/>
      <c r="H139" s="49">
        <f t="shared" si="165"/>
        <v>0</v>
      </c>
      <c r="I139" s="49"/>
      <c r="J139" s="9">
        <v>472</v>
      </c>
      <c r="K139" s="9" t="s">
        <v>249</v>
      </c>
      <c r="L139" s="9">
        <v>0</v>
      </c>
      <c r="M139" s="9">
        <v>0</v>
      </c>
      <c r="N139" s="50">
        <f>2139-1974</f>
        <v>165</v>
      </c>
      <c r="O139" s="50">
        <v>0</v>
      </c>
      <c r="P139" s="40">
        <f t="shared" si="143"/>
        <v>0</v>
      </c>
      <c r="Q139" s="39"/>
      <c r="R139" s="39">
        <v>472</v>
      </c>
      <c r="S139" s="9" t="s">
        <v>249</v>
      </c>
      <c r="T139" s="41">
        <f t="shared" ref="T139:U139" si="175">E139</f>
        <v>165</v>
      </c>
      <c r="U139" s="41">
        <f t="shared" si="175"/>
        <v>0</v>
      </c>
      <c r="V139" s="39"/>
      <c r="W139" s="42">
        <f t="shared" si="167"/>
        <v>165</v>
      </c>
      <c r="X139" s="42"/>
      <c r="Y139" s="42">
        <v>9489.2999999999993</v>
      </c>
      <c r="Z139" s="42"/>
      <c r="AA139" s="42">
        <v>5078.16</v>
      </c>
      <c r="AB139" s="42"/>
      <c r="AC139" s="42">
        <v>6876.89</v>
      </c>
      <c r="AD139" s="42"/>
      <c r="AE139" s="42">
        <v>4399</v>
      </c>
      <c r="AF139" s="42"/>
      <c r="AG139" s="42">
        <v>2587</v>
      </c>
      <c r="AH139" s="42"/>
      <c r="AI139" s="42">
        <v>4339.78</v>
      </c>
      <c r="AJ139" s="42"/>
      <c r="AK139" s="42">
        <v>1717</v>
      </c>
      <c r="AL139" s="4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49">
        <f>+W139</f>
        <v>165</v>
      </c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49">
        <f t="shared" si="170"/>
        <v>0</v>
      </c>
      <c r="CH139" s="39"/>
      <c r="CI139" s="39"/>
      <c r="CJ139" s="39"/>
      <c r="CK139" s="39"/>
      <c r="CL139" s="39"/>
      <c r="CM139" s="39"/>
      <c r="CN139" s="39"/>
      <c r="CO139" s="39"/>
      <c r="CP139" s="9"/>
      <c r="CQ139" s="9"/>
    </row>
    <row r="140" spans="1:95" ht="15.75" customHeight="1">
      <c r="A140" s="9">
        <v>475</v>
      </c>
      <c r="B140" s="9" t="s">
        <v>267</v>
      </c>
      <c r="C140" s="9">
        <v>0</v>
      </c>
      <c r="D140" s="9">
        <v>0</v>
      </c>
      <c r="E140" s="50">
        <v>35190</v>
      </c>
      <c r="F140" s="50">
        <v>0</v>
      </c>
      <c r="G140" s="39"/>
      <c r="H140" s="49">
        <f t="shared" si="165"/>
        <v>0</v>
      </c>
      <c r="I140" s="49"/>
      <c r="J140" s="9">
        <v>475</v>
      </c>
      <c r="K140" s="9" t="s">
        <v>267</v>
      </c>
      <c r="L140" s="50">
        <v>1200</v>
      </c>
      <c r="M140" s="9">
        <v>0</v>
      </c>
      <c r="N140" s="50">
        <v>35190</v>
      </c>
      <c r="O140" s="50">
        <v>0</v>
      </c>
      <c r="P140" s="40">
        <f t="shared" si="143"/>
        <v>0</v>
      </c>
      <c r="Q140" s="39"/>
      <c r="R140" s="39">
        <v>475</v>
      </c>
      <c r="S140" s="9" t="s">
        <v>267</v>
      </c>
      <c r="T140" s="41">
        <f t="shared" ref="T140:U140" si="176">E140</f>
        <v>35190</v>
      </c>
      <c r="U140" s="41">
        <f t="shared" si="176"/>
        <v>0</v>
      </c>
      <c r="V140" s="39"/>
      <c r="W140" s="42">
        <f t="shared" si="167"/>
        <v>35190</v>
      </c>
      <c r="X140" s="42"/>
      <c r="Y140" s="42">
        <v>26511.22</v>
      </c>
      <c r="Z140" s="42"/>
      <c r="AA140" s="42">
        <v>29942.68</v>
      </c>
      <c r="AB140" s="42"/>
      <c r="AC140" s="42">
        <v>29383.25</v>
      </c>
      <c r="AD140" s="42"/>
      <c r="AE140" s="42">
        <v>22197</v>
      </c>
      <c r="AF140" s="42"/>
      <c r="AG140" s="42">
        <v>17905.75</v>
      </c>
      <c r="AH140" s="42"/>
      <c r="AI140" s="42">
        <v>14647.5</v>
      </c>
      <c r="AJ140" s="42"/>
      <c r="AK140" s="42">
        <v>19318</v>
      </c>
      <c r="AL140" s="4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49">
        <f>+W140</f>
        <v>35190</v>
      </c>
      <c r="BC140" s="4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49">
        <f t="shared" si="170"/>
        <v>0</v>
      </c>
      <c r="CH140" s="39"/>
      <c r="CI140" s="39"/>
      <c r="CJ140" s="39"/>
      <c r="CK140" s="39"/>
      <c r="CL140" s="39"/>
      <c r="CM140" s="39"/>
      <c r="CN140" s="39"/>
      <c r="CO140" s="39"/>
      <c r="CP140" s="9"/>
      <c r="CQ140" s="9"/>
    </row>
    <row r="141" spans="1:95" ht="15.75" customHeight="1">
      <c r="A141" s="9">
        <v>478</v>
      </c>
      <c r="B141" s="9" t="s">
        <v>279</v>
      </c>
      <c r="C141" s="9">
        <v>0</v>
      </c>
      <c r="D141" s="9">
        <v>0</v>
      </c>
      <c r="E141" s="9">
        <v>0</v>
      </c>
      <c r="F141" s="50">
        <v>0</v>
      </c>
      <c r="G141" s="39"/>
      <c r="H141" s="49">
        <f t="shared" si="165"/>
        <v>0</v>
      </c>
      <c r="I141" s="49"/>
      <c r="J141" s="9">
        <v>478</v>
      </c>
      <c r="K141" s="9" t="s">
        <v>279</v>
      </c>
      <c r="L141" s="9">
        <v>0</v>
      </c>
      <c r="M141" s="9">
        <v>0</v>
      </c>
      <c r="N141" s="9">
        <v>0</v>
      </c>
      <c r="O141" s="50">
        <v>0</v>
      </c>
      <c r="P141" s="40">
        <f t="shared" si="143"/>
        <v>0</v>
      </c>
      <c r="Q141" s="39"/>
      <c r="R141" s="39">
        <v>478</v>
      </c>
      <c r="S141" s="9" t="s">
        <v>279</v>
      </c>
      <c r="T141" s="41">
        <f t="shared" ref="T141:U141" si="177">E141</f>
        <v>0</v>
      </c>
      <c r="U141" s="41">
        <f t="shared" si="177"/>
        <v>0</v>
      </c>
      <c r="V141" s="39"/>
      <c r="W141" s="42">
        <f t="shared" si="167"/>
        <v>0</v>
      </c>
      <c r="X141" s="42"/>
      <c r="Y141" s="42">
        <v>0</v>
      </c>
      <c r="Z141" s="42"/>
      <c r="AA141" s="42">
        <v>0</v>
      </c>
      <c r="AB141" s="42"/>
      <c r="AC141" s="42">
        <v>0</v>
      </c>
      <c r="AD141" s="42"/>
      <c r="AE141" s="42">
        <v>0</v>
      </c>
      <c r="AF141" s="42"/>
      <c r="AG141" s="42">
        <v>0</v>
      </c>
      <c r="AH141" s="42"/>
      <c r="AI141" s="42">
        <v>1018.25</v>
      </c>
      <c r="AJ141" s="42"/>
      <c r="AK141" s="42">
        <v>1511.44</v>
      </c>
      <c r="AL141" s="4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49">
        <f>+W141</f>
        <v>0</v>
      </c>
      <c r="BG141" s="49"/>
      <c r="BH141" s="4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49">
        <f t="shared" si="170"/>
        <v>0</v>
      </c>
      <c r="CH141" s="39"/>
      <c r="CI141" s="39"/>
      <c r="CJ141" s="39"/>
      <c r="CK141" s="39"/>
      <c r="CL141" s="39"/>
      <c r="CM141" s="39"/>
      <c r="CN141" s="39"/>
      <c r="CO141" s="39"/>
      <c r="CP141" s="9"/>
      <c r="CQ141" s="9"/>
    </row>
    <row r="142" spans="1:95" ht="15.75" customHeight="1">
      <c r="A142" s="9">
        <v>482</v>
      </c>
      <c r="B142" s="9" t="s">
        <v>109</v>
      </c>
      <c r="C142" s="9">
        <v>0</v>
      </c>
      <c r="D142" s="9">
        <v>0</v>
      </c>
      <c r="E142" s="50">
        <v>2134</v>
      </c>
      <c r="F142" s="50">
        <v>0</v>
      </c>
      <c r="G142" s="39"/>
      <c r="H142" s="49">
        <f t="shared" si="165"/>
        <v>0</v>
      </c>
      <c r="I142" s="49"/>
      <c r="J142" s="9">
        <v>482</v>
      </c>
      <c r="K142" s="9" t="s">
        <v>109</v>
      </c>
      <c r="L142" s="9">
        <v>303</v>
      </c>
      <c r="M142" s="9">
        <v>0</v>
      </c>
      <c r="N142" s="50">
        <v>2134</v>
      </c>
      <c r="O142" s="50">
        <v>0</v>
      </c>
      <c r="P142" s="40">
        <f t="shared" si="143"/>
        <v>0</v>
      </c>
      <c r="Q142" s="39"/>
      <c r="R142" s="39">
        <v>482</v>
      </c>
      <c r="S142" s="9" t="s">
        <v>109</v>
      </c>
      <c r="T142" s="41">
        <f t="shared" ref="T142:U142" si="178">E142</f>
        <v>2134</v>
      </c>
      <c r="U142" s="41">
        <f t="shared" si="178"/>
        <v>0</v>
      </c>
      <c r="V142" s="39"/>
      <c r="W142" s="42">
        <f t="shared" si="167"/>
        <v>2134</v>
      </c>
      <c r="X142" s="42"/>
      <c r="Y142" s="42">
        <v>383.5</v>
      </c>
      <c r="Z142" s="42"/>
      <c r="AA142" s="42">
        <v>745</v>
      </c>
      <c r="AB142" s="42"/>
      <c r="AC142" s="42">
        <v>1552</v>
      </c>
      <c r="AD142" s="42"/>
      <c r="AE142" s="42">
        <v>393.96</v>
      </c>
      <c r="AF142" s="42"/>
      <c r="AG142" s="42">
        <v>668.96</v>
      </c>
      <c r="AH142" s="42"/>
      <c r="AI142" s="42">
        <v>1320.81</v>
      </c>
      <c r="AJ142" s="42"/>
      <c r="AK142" s="42">
        <v>1955.33</v>
      </c>
      <c r="AL142" s="4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49">
        <f>+W142</f>
        <v>2134</v>
      </c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49">
        <f t="shared" si="170"/>
        <v>0</v>
      </c>
      <c r="CH142" s="39"/>
      <c r="CI142" s="39"/>
      <c r="CJ142" s="39"/>
      <c r="CK142" s="39"/>
      <c r="CL142" s="39"/>
      <c r="CM142" s="39"/>
      <c r="CN142" s="39"/>
      <c r="CO142" s="39"/>
      <c r="CP142" s="9"/>
      <c r="CQ142" s="9"/>
    </row>
    <row r="143" spans="1:95" ht="15.75" customHeight="1">
      <c r="A143" s="9">
        <v>484</v>
      </c>
      <c r="B143" s="9" t="s">
        <v>280</v>
      </c>
      <c r="C143" s="9">
        <v>0</v>
      </c>
      <c r="D143" s="9">
        <v>0</v>
      </c>
      <c r="E143" s="9">
        <v>0</v>
      </c>
      <c r="F143" s="50">
        <v>0</v>
      </c>
      <c r="G143" s="39"/>
      <c r="H143" s="49">
        <f t="shared" si="165"/>
        <v>0</v>
      </c>
      <c r="I143" s="49"/>
      <c r="J143" s="9">
        <v>484</v>
      </c>
      <c r="K143" s="9" t="s">
        <v>280</v>
      </c>
      <c r="L143" s="9">
        <v>0</v>
      </c>
      <c r="M143" s="9">
        <v>0</v>
      </c>
      <c r="N143" s="9">
        <v>0</v>
      </c>
      <c r="O143" s="50">
        <v>0</v>
      </c>
      <c r="P143" s="40">
        <f t="shared" si="143"/>
        <v>0</v>
      </c>
      <c r="Q143" s="39"/>
      <c r="R143" s="39">
        <v>484</v>
      </c>
      <c r="S143" s="9" t="s">
        <v>280</v>
      </c>
      <c r="T143" s="41">
        <f t="shared" ref="T143:U143" si="179">E143</f>
        <v>0</v>
      </c>
      <c r="U143" s="41">
        <f t="shared" si="179"/>
        <v>0</v>
      </c>
      <c r="V143" s="39"/>
      <c r="W143" s="42">
        <f t="shared" si="167"/>
        <v>0</v>
      </c>
      <c r="X143" s="42"/>
      <c r="Y143" s="42">
        <v>0</v>
      </c>
      <c r="Z143" s="42"/>
      <c r="AA143" s="42">
        <v>0</v>
      </c>
      <c r="AB143" s="42"/>
      <c r="AC143" s="42">
        <v>0</v>
      </c>
      <c r="AD143" s="42"/>
      <c r="AE143" s="42">
        <v>0</v>
      </c>
      <c r="AF143" s="42"/>
      <c r="AG143" s="42">
        <v>0</v>
      </c>
      <c r="AH143" s="42"/>
      <c r="AI143" s="42">
        <v>0</v>
      </c>
      <c r="AJ143" s="42"/>
      <c r="AK143" s="42">
        <v>0</v>
      </c>
      <c r="AL143" s="4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49">
        <f t="shared" ref="BJ143:BJ144" si="180">+W143</f>
        <v>0</v>
      </c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49">
        <f t="shared" si="170"/>
        <v>0</v>
      </c>
      <c r="CH143" s="39"/>
      <c r="CI143" s="39"/>
      <c r="CJ143" s="39"/>
      <c r="CK143" s="39"/>
      <c r="CL143" s="39"/>
      <c r="CM143" s="39"/>
      <c r="CN143" s="39"/>
      <c r="CO143" s="39"/>
      <c r="CP143" s="9"/>
      <c r="CQ143" s="9"/>
    </row>
    <row r="144" spans="1:95" ht="15.75" customHeight="1">
      <c r="A144" s="9">
        <v>486</v>
      </c>
      <c r="B144" s="9" t="s">
        <v>281</v>
      </c>
      <c r="C144" s="9">
        <v>0</v>
      </c>
      <c r="D144" s="9">
        <v>0</v>
      </c>
      <c r="E144" s="9">
        <v>0</v>
      </c>
      <c r="F144" s="50">
        <v>0</v>
      </c>
      <c r="G144" s="39"/>
      <c r="H144" s="49">
        <f t="shared" si="165"/>
        <v>0</v>
      </c>
      <c r="I144" s="49"/>
      <c r="J144" s="9">
        <v>486</v>
      </c>
      <c r="K144" s="9" t="s">
        <v>281</v>
      </c>
      <c r="L144" s="9">
        <v>0</v>
      </c>
      <c r="M144" s="9">
        <v>0</v>
      </c>
      <c r="N144" s="9">
        <v>0</v>
      </c>
      <c r="O144" s="50">
        <v>0</v>
      </c>
      <c r="P144" s="40">
        <f t="shared" si="143"/>
        <v>0</v>
      </c>
      <c r="Q144" s="39"/>
      <c r="R144" s="39">
        <v>486</v>
      </c>
      <c r="S144" s="9" t="s">
        <v>281</v>
      </c>
      <c r="T144" s="41">
        <f t="shared" ref="T144:U144" si="181">E144</f>
        <v>0</v>
      </c>
      <c r="U144" s="41">
        <f t="shared" si="181"/>
        <v>0</v>
      </c>
      <c r="V144" s="39"/>
      <c r="W144" s="42">
        <f t="shared" si="167"/>
        <v>0</v>
      </c>
      <c r="X144" s="42"/>
      <c r="Y144" s="42">
        <v>0</v>
      </c>
      <c r="Z144" s="42"/>
      <c r="AA144" s="42">
        <v>0</v>
      </c>
      <c r="AB144" s="42"/>
      <c r="AC144" s="42">
        <v>0</v>
      </c>
      <c r="AD144" s="42"/>
      <c r="AE144" s="42">
        <v>0</v>
      </c>
      <c r="AF144" s="42"/>
      <c r="AG144" s="42">
        <v>130</v>
      </c>
      <c r="AH144" s="42"/>
      <c r="AI144" s="42">
        <v>0</v>
      </c>
      <c r="AJ144" s="42"/>
      <c r="AK144" s="42">
        <v>0</v>
      </c>
      <c r="AL144" s="4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49">
        <f t="shared" si="180"/>
        <v>0</v>
      </c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49">
        <f t="shared" si="170"/>
        <v>0</v>
      </c>
      <c r="CH144" s="39"/>
      <c r="CI144" s="39"/>
      <c r="CJ144" s="39"/>
      <c r="CK144" s="39"/>
      <c r="CL144" s="39"/>
      <c r="CM144" s="39"/>
      <c r="CN144" s="39"/>
      <c r="CO144" s="39"/>
      <c r="CP144" s="9"/>
      <c r="CQ144" s="9"/>
    </row>
    <row r="145" spans="1:95" ht="15.75" customHeight="1">
      <c r="A145" s="9">
        <v>488</v>
      </c>
      <c r="B145" s="9" t="s">
        <v>255</v>
      </c>
      <c r="C145" s="9">
        <v>0</v>
      </c>
      <c r="D145" s="9">
        <v>0</v>
      </c>
      <c r="E145" s="9">
        <v>0</v>
      </c>
      <c r="F145" s="50">
        <v>0</v>
      </c>
      <c r="G145" s="39"/>
      <c r="H145" s="49">
        <f t="shared" si="165"/>
        <v>0</v>
      </c>
      <c r="I145" s="49"/>
      <c r="J145" s="9">
        <v>488</v>
      </c>
      <c r="K145" s="9" t="s">
        <v>255</v>
      </c>
      <c r="L145" s="9">
        <v>0</v>
      </c>
      <c r="M145" s="9">
        <v>0</v>
      </c>
      <c r="N145" s="9">
        <v>0</v>
      </c>
      <c r="O145" s="50">
        <v>0</v>
      </c>
      <c r="P145" s="40">
        <f t="shared" si="143"/>
        <v>0</v>
      </c>
      <c r="Q145" s="39"/>
      <c r="R145" s="39">
        <v>488</v>
      </c>
      <c r="S145" s="9" t="s">
        <v>255</v>
      </c>
      <c r="T145" s="41">
        <f t="shared" ref="T145:U145" si="182">E145</f>
        <v>0</v>
      </c>
      <c r="U145" s="41">
        <f t="shared" si="182"/>
        <v>0</v>
      </c>
      <c r="V145" s="39"/>
      <c r="W145" s="42">
        <f t="shared" si="167"/>
        <v>0</v>
      </c>
      <c r="X145" s="42"/>
      <c r="Y145" s="42">
        <v>0</v>
      </c>
      <c r="Z145" s="42"/>
      <c r="AA145" s="42">
        <v>0</v>
      </c>
      <c r="AB145" s="42"/>
      <c r="AC145" s="42">
        <v>0</v>
      </c>
      <c r="AD145" s="42"/>
      <c r="AE145" s="42">
        <v>0</v>
      </c>
      <c r="AF145" s="42"/>
      <c r="AG145" s="42">
        <v>0</v>
      </c>
      <c r="AH145" s="42"/>
      <c r="AI145" s="42">
        <v>0</v>
      </c>
      <c r="AJ145" s="42"/>
      <c r="AK145" s="42">
        <v>100</v>
      </c>
      <c r="AL145" s="4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49">
        <f>+W145</f>
        <v>0</v>
      </c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49">
        <f t="shared" si="170"/>
        <v>0</v>
      </c>
      <c r="CH145" s="39"/>
      <c r="CI145" s="39"/>
      <c r="CJ145" s="39"/>
      <c r="CK145" s="39"/>
      <c r="CL145" s="39"/>
      <c r="CM145" s="39"/>
      <c r="CN145" s="39"/>
      <c r="CO145" s="39"/>
      <c r="CP145" s="9"/>
      <c r="CQ145" s="9"/>
    </row>
    <row r="146" spans="1:95" ht="15.75" customHeight="1">
      <c r="A146" s="9">
        <v>489</v>
      </c>
      <c r="B146" s="9" t="s">
        <v>256</v>
      </c>
      <c r="C146" s="9">
        <v>0</v>
      </c>
      <c r="D146" s="9">
        <v>0</v>
      </c>
      <c r="E146" s="9">
        <v>0</v>
      </c>
      <c r="F146" s="50">
        <v>0</v>
      </c>
      <c r="G146" s="39"/>
      <c r="H146" s="49">
        <f t="shared" si="165"/>
        <v>0</v>
      </c>
      <c r="I146" s="49"/>
      <c r="J146" s="9">
        <v>489</v>
      </c>
      <c r="K146" s="9" t="s">
        <v>256</v>
      </c>
      <c r="L146" s="9">
        <v>0</v>
      </c>
      <c r="M146" s="9">
        <v>0</v>
      </c>
      <c r="N146" s="9">
        <v>0</v>
      </c>
      <c r="O146" s="50">
        <v>0</v>
      </c>
      <c r="P146" s="40">
        <f t="shared" si="143"/>
        <v>0</v>
      </c>
      <c r="Q146" s="39"/>
      <c r="R146" s="39">
        <v>489</v>
      </c>
      <c r="S146" s="9" t="s">
        <v>256</v>
      </c>
      <c r="T146" s="41">
        <f t="shared" ref="T146:U146" si="183">E146</f>
        <v>0</v>
      </c>
      <c r="U146" s="41">
        <f t="shared" si="183"/>
        <v>0</v>
      </c>
      <c r="V146" s="39"/>
      <c r="W146" s="42">
        <f t="shared" si="167"/>
        <v>0</v>
      </c>
      <c r="X146" s="42"/>
      <c r="Y146" s="42">
        <v>0</v>
      </c>
      <c r="Z146" s="42"/>
      <c r="AA146" s="42">
        <v>0</v>
      </c>
      <c r="AB146" s="42"/>
      <c r="AC146" s="42">
        <v>0</v>
      </c>
      <c r="AD146" s="42"/>
      <c r="AE146" s="42">
        <v>0</v>
      </c>
      <c r="AF146" s="42"/>
      <c r="AG146" s="42">
        <v>0</v>
      </c>
      <c r="AH146" s="42"/>
      <c r="AI146" s="42">
        <v>0</v>
      </c>
      <c r="AJ146" s="42"/>
      <c r="AK146" s="42">
        <v>0</v>
      </c>
      <c r="AL146" s="4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49">
        <f>+W146</f>
        <v>0</v>
      </c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49">
        <f t="shared" si="170"/>
        <v>0</v>
      </c>
      <c r="CH146" s="39"/>
      <c r="CI146" s="39"/>
      <c r="CJ146" s="39"/>
      <c r="CK146" s="39"/>
      <c r="CL146" s="39"/>
      <c r="CM146" s="39"/>
      <c r="CN146" s="39"/>
      <c r="CO146" s="39"/>
      <c r="CP146" s="9"/>
      <c r="CQ146" s="9"/>
    </row>
    <row r="147" spans="1:95" ht="15.75" customHeight="1">
      <c r="A147" s="9">
        <v>491</v>
      </c>
      <c r="B147" s="9" t="s">
        <v>257</v>
      </c>
      <c r="C147" s="9">
        <v>0</v>
      </c>
      <c r="D147" s="9">
        <v>0</v>
      </c>
      <c r="E147" s="9">
        <v>800</v>
      </c>
      <c r="F147" s="50">
        <v>0</v>
      </c>
      <c r="G147" s="39"/>
      <c r="H147" s="49">
        <f t="shared" si="165"/>
        <v>0</v>
      </c>
      <c r="I147" s="49"/>
      <c r="J147" s="9">
        <v>491</v>
      </c>
      <c r="K147" s="9" t="s">
        <v>257</v>
      </c>
      <c r="L147" s="9">
        <v>0</v>
      </c>
      <c r="M147" s="9">
        <v>0</v>
      </c>
      <c r="N147" s="9">
        <v>800</v>
      </c>
      <c r="O147" s="50">
        <v>0</v>
      </c>
      <c r="P147" s="40">
        <f t="shared" si="143"/>
        <v>0</v>
      </c>
      <c r="Q147" s="39"/>
      <c r="R147" s="39">
        <v>491</v>
      </c>
      <c r="S147" s="9" t="s">
        <v>257</v>
      </c>
      <c r="T147" s="41">
        <f t="shared" ref="T147:U147" si="184">E147</f>
        <v>800</v>
      </c>
      <c r="U147" s="41">
        <f t="shared" si="184"/>
        <v>0</v>
      </c>
      <c r="V147" s="39"/>
      <c r="W147" s="42">
        <f t="shared" si="167"/>
        <v>800</v>
      </c>
      <c r="X147" s="42"/>
      <c r="Y147" s="42">
        <v>975</v>
      </c>
      <c r="Z147" s="42"/>
      <c r="AA147" s="42">
        <v>0</v>
      </c>
      <c r="AB147" s="42"/>
      <c r="AC147" s="42">
        <v>1202</v>
      </c>
      <c r="AD147" s="42"/>
      <c r="AE147" s="42">
        <v>1135</v>
      </c>
      <c r="AF147" s="42"/>
      <c r="AG147" s="42">
        <v>0</v>
      </c>
      <c r="AH147" s="42"/>
      <c r="AI147" s="42">
        <v>0</v>
      </c>
      <c r="AJ147" s="42"/>
      <c r="AK147" s="42">
        <v>0</v>
      </c>
      <c r="AL147" s="4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49">
        <f>+W147</f>
        <v>800</v>
      </c>
      <c r="BN147" s="49"/>
      <c r="BO147" s="4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49">
        <f t="shared" si="170"/>
        <v>0</v>
      </c>
      <c r="CH147" s="39"/>
      <c r="CI147" s="39"/>
      <c r="CJ147" s="39"/>
      <c r="CK147" s="39"/>
      <c r="CL147" s="39"/>
      <c r="CM147" s="39"/>
      <c r="CN147" s="39"/>
      <c r="CO147" s="39"/>
      <c r="CP147" s="9"/>
      <c r="CQ147" s="9"/>
    </row>
    <row r="148" spans="1:95" ht="15.75" customHeight="1">
      <c r="A148" s="9">
        <v>492</v>
      </c>
      <c r="B148" s="9" t="s">
        <v>258</v>
      </c>
      <c r="C148" s="9">
        <v>0</v>
      </c>
      <c r="D148" s="9">
        <v>0</v>
      </c>
      <c r="E148" s="9">
        <v>0</v>
      </c>
      <c r="F148" s="50">
        <v>0</v>
      </c>
      <c r="G148" s="39"/>
      <c r="H148" s="49">
        <f t="shared" si="165"/>
        <v>0</v>
      </c>
      <c r="I148" s="49"/>
      <c r="J148" s="9">
        <v>492</v>
      </c>
      <c r="K148" s="9" t="s">
        <v>258</v>
      </c>
      <c r="L148" s="9">
        <v>0</v>
      </c>
      <c r="M148" s="9">
        <v>0</v>
      </c>
      <c r="N148" s="9">
        <v>0</v>
      </c>
      <c r="O148" s="50">
        <v>0</v>
      </c>
      <c r="P148" s="40">
        <f t="shared" si="143"/>
        <v>0</v>
      </c>
      <c r="Q148" s="39"/>
      <c r="R148" s="39">
        <v>492</v>
      </c>
      <c r="S148" s="9" t="s">
        <v>258</v>
      </c>
      <c r="T148" s="41">
        <f t="shared" ref="T148:U148" si="185">E148</f>
        <v>0</v>
      </c>
      <c r="U148" s="41">
        <f t="shared" si="185"/>
        <v>0</v>
      </c>
      <c r="V148" s="39"/>
      <c r="W148" s="42">
        <f t="shared" si="167"/>
        <v>0</v>
      </c>
      <c r="X148" s="42"/>
      <c r="Y148" s="42">
        <v>0</v>
      </c>
      <c r="Z148" s="42"/>
      <c r="AA148" s="42">
        <v>0</v>
      </c>
      <c r="AB148" s="42"/>
      <c r="AC148" s="42">
        <v>0</v>
      </c>
      <c r="AD148" s="42"/>
      <c r="AE148" s="42">
        <v>0</v>
      </c>
      <c r="AF148" s="42"/>
      <c r="AG148" s="42">
        <v>0</v>
      </c>
      <c r="AH148" s="42"/>
      <c r="AI148" s="42">
        <v>0</v>
      </c>
      <c r="AJ148" s="42"/>
      <c r="AK148" s="42">
        <v>149.94999999999999</v>
      </c>
      <c r="AL148" s="4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49">
        <f>+W148</f>
        <v>0</v>
      </c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49">
        <f t="shared" si="170"/>
        <v>0</v>
      </c>
      <c r="CH148" s="39"/>
      <c r="CI148" s="39"/>
      <c r="CJ148" s="39"/>
      <c r="CK148" s="39"/>
      <c r="CL148" s="39"/>
      <c r="CM148" s="39"/>
      <c r="CN148" s="39"/>
      <c r="CO148" s="39"/>
      <c r="CP148" s="9"/>
      <c r="CQ148" s="9"/>
    </row>
    <row r="149" spans="1:95" ht="15.75" customHeight="1">
      <c r="A149" s="9">
        <v>497</v>
      </c>
      <c r="B149" s="9" t="s">
        <v>262</v>
      </c>
      <c r="C149" s="9">
        <v>0</v>
      </c>
      <c r="D149" s="9">
        <v>0</v>
      </c>
      <c r="E149" s="50">
        <v>131092.01999999999</v>
      </c>
      <c r="F149" s="50">
        <v>0</v>
      </c>
      <c r="G149" s="39"/>
      <c r="H149" s="49">
        <f t="shared" si="165"/>
        <v>0</v>
      </c>
      <c r="I149" s="49"/>
      <c r="J149" s="9">
        <v>497</v>
      </c>
      <c r="K149" s="9" t="s">
        <v>262</v>
      </c>
      <c r="L149" s="50">
        <v>19908</v>
      </c>
      <c r="M149" s="9">
        <v>0</v>
      </c>
      <c r="N149" s="50">
        <v>131092.01999999999</v>
      </c>
      <c r="O149" s="50">
        <v>0</v>
      </c>
      <c r="P149" s="40">
        <f t="shared" si="143"/>
        <v>0</v>
      </c>
      <c r="Q149" s="39"/>
      <c r="R149" s="39">
        <v>497</v>
      </c>
      <c r="S149" s="9" t="s">
        <v>262</v>
      </c>
      <c r="T149" s="41">
        <f t="shared" ref="T149:U149" si="186">E149</f>
        <v>131092.01999999999</v>
      </c>
      <c r="U149" s="41">
        <f t="shared" si="186"/>
        <v>0</v>
      </c>
      <c r="V149" s="39"/>
      <c r="W149" s="42">
        <f>SUM(W132:W148)</f>
        <v>124918.02</v>
      </c>
      <c r="X149" s="42"/>
      <c r="Y149" s="42">
        <f>SUM(Y132:Y148)</f>
        <v>89085.82</v>
      </c>
      <c r="Z149" s="42"/>
      <c r="AA149" s="42">
        <v>119165.73999999999</v>
      </c>
      <c r="AB149" s="42"/>
      <c r="AC149" s="42">
        <v>121638.64</v>
      </c>
      <c r="AD149" s="42"/>
      <c r="AE149" s="42">
        <f>SUM(AE132:AE148)</f>
        <v>105517.41000000002</v>
      </c>
      <c r="AF149" s="42"/>
      <c r="AG149" s="42">
        <f>SUM(AG132:AG148)</f>
        <v>90906.540000000008</v>
      </c>
      <c r="AH149" s="42"/>
      <c r="AI149" s="42">
        <f>SUM(AI132:AI148)</f>
        <v>77078.679999999993</v>
      </c>
      <c r="AJ149" s="42"/>
      <c r="AK149" s="42">
        <f>SUM(AK132:AK148)</f>
        <v>124427.92000000001</v>
      </c>
      <c r="AL149" s="4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49">
        <f t="shared" si="170"/>
        <v>-124918.02</v>
      </c>
      <c r="CH149" s="39"/>
      <c r="CI149" s="39"/>
      <c r="CJ149" s="39"/>
      <c r="CK149" s="39"/>
      <c r="CL149" s="39"/>
      <c r="CM149" s="39"/>
      <c r="CN149" s="39"/>
      <c r="CO149" s="39"/>
      <c r="CP149" s="9"/>
      <c r="CQ149" s="9"/>
    </row>
    <row r="150" spans="1:95" ht="15.75" customHeight="1">
      <c r="A150" s="9"/>
      <c r="B150" s="9"/>
      <c r="C150" s="9"/>
      <c r="D150" s="9"/>
      <c r="E150" s="9"/>
      <c r="F150" s="9"/>
      <c r="G150" s="39"/>
      <c r="H150" s="49"/>
      <c r="I150" s="49"/>
      <c r="J150" s="9"/>
      <c r="K150" s="9"/>
      <c r="L150" s="9"/>
      <c r="M150" s="9"/>
      <c r="N150" s="9"/>
      <c r="O150" s="9"/>
      <c r="P150" s="40">
        <f t="shared" si="143"/>
        <v>0</v>
      </c>
      <c r="Q150" s="39"/>
      <c r="R150" s="39"/>
      <c r="S150" s="39"/>
      <c r="T150" s="41">
        <f t="shared" ref="T150:U150" si="187">E150</f>
        <v>0</v>
      </c>
      <c r="U150" s="41">
        <f t="shared" si="187"/>
        <v>0</v>
      </c>
      <c r="V150" s="39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49">
        <f t="shared" si="170"/>
        <v>0</v>
      </c>
      <c r="CH150" s="39"/>
      <c r="CI150" s="39"/>
      <c r="CJ150" s="39"/>
      <c r="CK150" s="39"/>
      <c r="CL150" s="39"/>
      <c r="CM150" s="39"/>
      <c r="CN150" s="39"/>
      <c r="CO150" s="39"/>
      <c r="CP150" s="9"/>
      <c r="CQ150" s="9"/>
    </row>
    <row r="151" spans="1:95" ht="15.75" customHeight="1">
      <c r="A151" s="9">
        <v>498</v>
      </c>
      <c r="B151" s="9" t="s">
        <v>274</v>
      </c>
      <c r="C151" s="9">
        <v>0</v>
      </c>
      <c r="D151" s="9">
        <v>0</v>
      </c>
      <c r="E151" s="50">
        <v>9988.16</v>
      </c>
      <c r="F151" s="50">
        <v>0</v>
      </c>
      <c r="G151" s="39"/>
      <c r="H151" s="49">
        <f>+E151-F151-N151+O151</f>
        <v>0</v>
      </c>
      <c r="I151" s="49"/>
      <c r="J151" s="9">
        <v>498</v>
      </c>
      <c r="K151" s="9" t="s">
        <v>274</v>
      </c>
      <c r="L151" s="50">
        <v>34333.050000000003</v>
      </c>
      <c r="M151" s="9">
        <v>0</v>
      </c>
      <c r="N151" s="50">
        <v>9988.16</v>
      </c>
      <c r="O151" s="50">
        <v>0</v>
      </c>
      <c r="P151" s="40">
        <f t="shared" si="143"/>
        <v>0</v>
      </c>
      <c r="Q151" s="39"/>
      <c r="R151" s="39">
        <v>498</v>
      </c>
      <c r="S151" s="39" t="s">
        <v>274</v>
      </c>
      <c r="T151" s="41">
        <f t="shared" ref="T151:U151" si="188">E151</f>
        <v>9988.16</v>
      </c>
      <c r="U151" s="41">
        <f t="shared" si="188"/>
        <v>0</v>
      </c>
      <c r="V151" s="39"/>
      <c r="W151" s="42">
        <f>+W130+W149</f>
        <v>3814.1600000000035</v>
      </c>
      <c r="X151" s="42"/>
      <c r="Y151" s="42">
        <f>+Y130+Y149</f>
        <v>-12745.979999999996</v>
      </c>
      <c r="Z151" s="42"/>
      <c r="AA151" s="42">
        <v>11466.529999999984</v>
      </c>
      <c r="AB151" s="42"/>
      <c r="AC151" s="42">
        <v>11591.64</v>
      </c>
      <c r="AD151" s="42"/>
      <c r="AE151" s="42">
        <f>+AE130+AE149</f>
        <v>7575.6000000000058</v>
      </c>
      <c r="AF151" s="42"/>
      <c r="AG151" s="42">
        <f>+AG130+AG149</f>
        <v>-17743.87999999999</v>
      </c>
      <c r="AH151" s="42"/>
      <c r="AI151" s="42">
        <f>+AI130+AI149</f>
        <v>-6809.3700000000099</v>
      </c>
      <c r="AJ151" s="42"/>
      <c r="AK151" s="42">
        <f>+AK130+AK149</f>
        <v>25990.920000000013</v>
      </c>
      <c r="AL151" s="4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49">
        <f t="shared" si="170"/>
        <v>-3814.1600000000035</v>
      </c>
      <c r="CH151" s="39"/>
      <c r="CI151" s="39"/>
      <c r="CJ151" s="39"/>
      <c r="CK151" s="39"/>
      <c r="CL151" s="39"/>
      <c r="CM151" s="39"/>
      <c r="CN151" s="39"/>
      <c r="CO151" s="39"/>
      <c r="CP151" s="9"/>
      <c r="CQ151" s="9"/>
    </row>
    <row r="152" spans="1:95" ht="15.75" customHeight="1">
      <c r="A152" s="9"/>
      <c r="B152" s="9"/>
      <c r="C152" s="9"/>
      <c r="D152" s="9"/>
      <c r="E152" s="9"/>
      <c r="F152" s="9"/>
      <c r="G152" s="39"/>
      <c r="H152" s="49"/>
      <c r="I152" s="49"/>
      <c r="J152" s="9"/>
      <c r="K152" s="9"/>
      <c r="L152" s="9"/>
      <c r="M152" s="9"/>
      <c r="N152" s="9"/>
      <c r="O152" s="9"/>
      <c r="P152" s="40">
        <f t="shared" si="143"/>
        <v>0</v>
      </c>
      <c r="Q152" s="39"/>
      <c r="R152" s="39"/>
      <c r="S152" s="39"/>
      <c r="T152" s="41">
        <f t="shared" ref="T152:U152" si="189">E152</f>
        <v>0</v>
      </c>
      <c r="U152" s="41">
        <f t="shared" si="189"/>
        <v>0</v>
      </c>
      <c r="V152" s="39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55" t="s">
        <v>65</v>
      </c>
      <c r="AJ152" s="55"/>
      <c r="AK152" s="42"/>
      <c r="AL152" s="4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49">
        <f t="shared" si="170"/>
        <v>0</v>
      </c>
      <c r="CH152" s="39"/>
      <c r="CI152" s="39"/>
      <c r="CJ152" s="39"/>
      <c r="CK152" s="39"/>
      <c r="CL152" s="39"/>
      <c r="CM152" s="39"/>
      <c r="CN152" s="39"/>
      <c r="CO152" s="39"/>
      <c r="CP152" s="9"/>
      <c r="CQ152" s="9"/>
    </row>
    <row r="153" spans="1:95" ht="15.75" customHeight="1">
      <c r="A153" s="9">
        <v>515</v>
      </c>
      <c r="B153" s="9" t="s">
        <v>230</v>
      </c>
      <c r="C153" s="9">
        <v>0</v>
      </c>
      <c r="D153" s="9">
        <v>0</v>
      </c>
      <c r="E153" s="9">
        <v>0</v>
      </c>
      <c r="F153" s="50">
        <v>-43428</v>
      </c>
      <c r="G153" s="39"/>
      <c r="H153" s="49">
        <f t="shared" ref="H153:H158" si="190">+E153-F153-N153+O153</f>
        <v>0</v>
      </c>
      <c r="I153" s="49"/>
      <c r="J153" s="9">
        <v>515</v>
      </c>
      <c r="K153" s="9" t="s">
        <v>230</v>
      </c>
      <c r="L153" s="50">
        <v>18267</v>
      </c>
      <c r="M153" s="9">
        <v>0</v>
      </c>
      <c r="N153" s="9">
        <v>0</v>
      </c>
      <c r="O153" s="50">
        <v>-43428</v>
      </c>
      <c r="P153" s="40">
        <f t="shared" si="143"/>
        <v>0</v>
      </c>
      <c r="Q153" s="39"/>
      <c r="R153" s="39">
        <v>515</v>
      </c>
      <c r="S153" s="9" t="s">
        <v>230</v>
      </c>
      <c r="T153" s="41">
        <f t="shared" ref="T153:U153" si="191">E153</f>
        <v>0</v>
      </c>
      <c r="U153" s="41">
        <f t="shared" si="191"/>
        <v>-43428</v>
      </c>
      <c r="V153" s="39"/>
      <c r="W153" s="42">
        <f t="shared" ref="W153:W157" si="192">+T153+U153</f>
        <v>-43428</v>
      </c>
      <c r="X153" s="42"/>
      <c r="Y153" s="42">
        <v>-42580</v>
      </c>
      <c r="Z153" s="42"/>
      <c r="AA153" s="42">
        <v>-40002</v>
      </c>
      <c r="AB153" s="42"/>
      <c r="AC153" s="42">
        <v>-49208</v>
      </c>
      <c r="AD153" s="42"/>
      <c r="AE153" s="42">
        <v>-51645</v>
      </c>
      <c r="AF153" s="42"/>
      <c r="AG153" s="42">
        <v>-45570</v>
      </c>
      <c r="AH153" s="42"/>
      <c r="AI153" s="42">
        <v>-49988</v>
      </c>
      <c r="AJ153" s="42"/>
      <c r="AK153" s="42">
        <v>-47752</v>
      </c>
      <c r="AL153" s="49"/>
      <c r="AM153" s="49">
        <f>+W153</f>
        <v>-43428</v>
      </c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49">
        <f t="shared" si="170"/>
        <v>0</v>
      </c>
      <c r="CH153" s="39"/>
      <c r="CI153" s="39"/>
      <c r="CJ153" s="39"/>
      <c r="CK153" s="39"/>
      <c r="CL153" s="39"/>
      <c r="CM153" s="39"/>
      <c r="CN153" s="39"/>
      <c r="CO153" s="39"/>
      <c r="CP153" s="9"/>
      <c r="CQ153" s="9"/>
    </row>
    <row r="154" spans="1:95" ht="15.75" customHeight="1">
      <c r="A154" s="9">
        <v>520</v>
      </c>
      <c r="B154" s="9" t="s">
        <v>282</v>
      </c>
      <c r="C154" s="9">
        <v>0</v>
      </c>
      <c r="D154" s="9">
        <v>0</v>
      </c>
      <c r="E154" s="9">
        <v>0</v>
      </c>
      <c r="F154" s="50">
        <v>-1471</v>
      </c>
      <c r="G154" s="39"/>
      <c r="H154" s="49">
        <f t="shared" si="190"/>
        <v>0</v>
      </c>
      <c r="I154" s="49"/>
      <c r="J154" s="9">
        <v>520</v>
      </c>
      <c r="K154" s="9" t="s">
        <v>282</v>
      </c>
      <c r="L154" s="9">
        <v>0</v>
      </c>
      <c r="M154" s="9">
        <v>-168</v>
      </c>
      <c r="N154" s="9">
        <v>0</v>
      </c>
      <c r="O154" s="50">
        <v>-1471</v>
      </c>
      <c r="P154" s="40">
        <f t="shared" si="143"/>
        <v>0</v>
      </c>
      <c r="Q154" s="39"/>
      <c r="R154" s="39">
        <v>520</v>
      </c>
      <c r="S154" s="9" t="s">
        <v>282</v>
      </c>
      <c r="T154" s="41">
        <f t="shared" ref="T154:U154" si="193">E154</f>
        <v>0</v>
      </c>
      <c r="U154" s="41">
        <f t="shared" si="193"/>
        <v>-1471</v>
      </c>
      <c r="V154" s="39"/>
      <c r="W154" s="42">
        <f t="shared" si="192"/>
        <v>-1471</v>
      </c>
      <c r="X154" s="42"/>
      <c r="Y154" s="42">
        <v>-2643</v>
      </c>
      <c r="Z154" s="42"/>
      <c r="AA154" s="42">
        <v>-2350</v>
      </c>
      <c r="AB154" s="42"/>
      <c r="AC154" s="42">
        <v>-2482</v>
      </c>
      <c r="AD154" s="42"/>
      <c r="AE154" s="42">
        <v>-2624</v>
      </c>
      <c r="AF154" s="42"/>
      <c r="AG154" s="42">
        <v>-2187</v>
      </c>
      <c r="AH154" s="42"/>
      <c r="AI154" s="42">
        <v>-4626.5</v>
      </c>
      <c r="AJ154" s="42"/>
      <c r="AK154" s="42">
        <v>-5007</v>
      </c>
      <c r="AL154" s="49"/>
      <c r="AM154" s="39"/>
      <c r="AN154" s="39"/>
      <c r="AO154" s="39"/>
      <c r="AP154" s="39"/>
      <c r="AQ154" s="39"/>
      <c r="AR154" s="39"/>
      <c r="AS154" s="49">
        <f>+W154</f>
        <v>-1471</v>
      </c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49">
        <f t="shared" si="170"/>
        <v>0</v>
      </c>
      <c r="CH154" s="39"/>
      <c r="CI154" s="39"/>
      <c r="CJ154" s="39"/>
      <c r="CK154" s="39"/>
      <c r="CL154" s="39"/>
      <c r="CM154" s="39"/>
      <c r="CN154" s="39"/>
      <c r="CO154" s="39"/>
      <c r="CP154" s="9"/>
      <c r="CQ154" s="9"/>
    </row>
    <row r="155" spans="1:95" ht="15.75" customHeight="1">
      <c r="A155" s="9">
        <v>531</v>
      </c>
      <c r="B155" s="9" t="s">
        <v>232</v>
      </c>
      <c r="C155" s="9">
        <v>0</v>
      </c>
      <c r="D155" s="9">
        <v>0</v>
      </c>
      <c r="E155" s="9">
        <v>0</v>
      </c>
      <c r="F155" s="50">
        <v>-4512</v>
      </c>
      <c r="G155" s="39"/>
      <c r="H155" s="49">
        <f t="shared" si="190"/>
        <v>0</v>
      </c>
      <c r="I155" s="49"/>
      <c r="J155" s="9">
        <v>531</v>
      </c>
      <c r="K155" s="9" t="s">
        <v>232</v>
      </c>
      <c r="L155" s="9">
        <v>0</v>
      </c>
      <c r="M155" s="9">
        <v>0</v>
      </c>
      <c r="N155" s="9">
        <v>0</v>
      </c>
      <c r="O155" s="50">
        <v>-4512</v>
      </c>
      <c r="P155" s="40">
        <f t="shared" si="143"/>
        <v>0</v>
      </c>
      <c r="Q155" s="39"/>
      <c r="R155" s="39">
        <v>531</v>
      </c>
      <c r="S155" s="9" t="s">
        <v>232</v>
      </c>
      <c r="T155" s="41">
        <f t="shared" ref="T155:U155" si="194">E155</f>
        <v>0</v>
      </c>
      <c r="U155" s="41">
        <f t="shared" si="194"/>
        <v>-4512</v>
      </c>
      <c r="V155" s="39"/>
      <c r="W155" s="42">
        <f t="shared" si="192"/>
        <v>-4512</v>
      </c>
      <c r="X155" s="42"/>
      <c r="Y155" s="42">
        <v>-4707</v>
      </c>
      <c r="Z155" s="42"/>
      <c r="AA155" s="42">
        <v>-3537</v>
      </c>
      <c r="AB155" s="42"/>
      <c r="AC155" s="42">
        <v>-3516</v>
      </c>
      <c r="AD155" s="42"/>
      <c r="AE155" s="42">
        <v>-4201</v>
      </c>
      <c r="AF155" s="42"/>
      <c r="AG155" s="42">
        <v>-6934</v>
      </c>
      <c r="AH155" s="42"/>
      <c r="AI155" s="42">
        <v>-5438</v>
      </c>
      <c r="AJ155" s="42"/>
      <c r="AK155" s="42">
        <v>-3751</v>
      </c>
      <c r="AL155" s="49"/>
      <c r="AM155" s="39"/>
      <c r="AN155" s="49">
        <f>+W155</f>
        <v>-4512</v>
      </c>
      <c r="AO155" s="4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49">
        <f t="shared" si="170"/>
        <v>0</v>
      </c>
      <c r="CH155" s="39"/>
      <c r="CI155" s="39"/>
      <c r="CJ155" s="39"/>
      <c r="CK155" s="39"/>
      <c r="CL155" s="39"/>
      <c r="CM155" s="39"/>
      <c r="CN155" s="39"/>
      <c r="CO155" s="39"/>
      <c r="CP155" s="9"/>
      <c r="CQ155" s="9"/>
    </row>
    <row r="156" spans="1:95" ht="15.75" customHeight="1">
      <c r="A156" s="9">
        <v>533</v>
      </c>
      <c r="B156" s="9" t="s">
        <v>233</v>
      </c>
      <c r="C156" s="9">
        <v>0</v>
      </c>
      <c r="D156" s="9">
        <v>0</v>
      </c>
      <c r="E156" s="9">
        <v>0</v>
      </c>
      <c r="F156" s="50">
        <v>0</v>
      </c>
      <c r="G156" s="39"/>
      <c r="H156" s="49">
        <f t="shared" si="190"/>
        <v>0</v>
      </c>
      <c r="I156" s="49"/>
      <c r="J156" s="9">
        <v>533</v>
      </c>
      <c r="K156" s="9" t="s">
        <v>233</v>
      </c>
      <c r="L156" s="9">
        <v>0</v>
      </c>
      <c r="M156" s="9">
        <v>0</v>
      </c>
      <c r="N156" s="9">
        <v>0</v>
      </c>
      <c r="O156" s="50">
        <v>0</v>
      </c>
      <c r="P156" s="40">
        <f t="shared" si="143"/>
        <v>0</v>
      </c>
      <c r="Q156" s="39"/>
      <c r="R156" s="39">
        <v>533</v>
      </c>
      <c r="S156" s="9" t="s">
        <v>233</v>
      </c>
      <c r="T156" s="41">
        <f t="shared" ref="T156:U156" si="195">E156</f>
        <v>0</v>
      </c>
      <c r="U156" s="41">
        <f t="shared" si="195"/>
        <v>0</v>
      </c>
      <c r="V156" s="39"/>
      <c r="W156" s="42">
        <f t="shared" si="192"/>
        <v>0</v>
      </c>
      <c r="X156" s="42"/>
      <c r="Y156" s="42">
        <v>0</v>
      </c>
      <c r="Z156" s="42"/>
      <c r="AA156" s="42">
        <v>0</v>
      </c>
      <c r="AB156" s="42"/>
      <c r="AC156" s="42">
        <v>0</v>
      </c>
      <c r="AD156" s="42"/>
      <c r="AE156" s="42">
        <v>0</v>
      </c>
      <c r="AF156" s="42"/>
      <c r="AG156" s="42">
        <v>0</v>
      </c>
      <c r="AH156" s="42"/>
      <c r="AI156" s="42">
        <v>0</v>
      </c>
      <c r="AJ156" s="42"/>
      <c r="AK156" s="42">
        <v>0</v>
      </c>
      <c r="AL156" s="49"/>
      <c r="AM156" s="39"/>
      <c r="AN156" s="39"/>
      <c r="AO156" s="39"/>
      <c r="AP156" s="49">
        <f>+W156</f>
        <v>0</v>
      </c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49">
        <f t="shared" si="170"/>
        <v>0</v>
      </c>
      <c r="CH156" s="39"/>
      <c r="CI156" s="39"/>
      <c r="CJ156" s="39"/>
      <c r="CK156" s="39"/>
      <c r="CL156" s="39"/>
      <c r="CM156" s="39"/>
      <c r="CN156" s="39"/>
      <c r="CO156" s="39"/>
      <c r="CP156" s="9"/>
      <c r="CQ156" s="9"/>
    </row>
    <row r="157" spans="1:95" ht="15.75" customHeight="1">
      <c r="A157" s="9">
        <v>536</v>
      </c>
      <c r="B157" s="9" t="s">
        <v>234</v>
      </c>
      <c r="C157" s="9">
        <v>0</v>
      </c>
      <c r="D157" s="9">
        <v>0</v>
      </c>
      <c r="E157" s="9">
        <v>0</v>
      </c>
      <c r="F157" s="50">
        <v>0</v>
      </c>
      <c r="G157" s="39"/>
      <c r="H157" s="49">
        <f t="shared" si="190"/>
        <v>0</v>
      </c>
      <c r="I157" s="49"/>
      <c r="J157" s="9">
        <v>536</v>
      </c>
      <c r="K157" s="9" t="s">
        <v>234</v>
      </c>
      <c r="L157" s="9">
        <v>0</v>
      </c>
      <c r="M157" s="9">
        <v>0</v>
      </c>
      <c r="N157" s="9">
        <v>0</v>
      </c>
      <c r="O157" s="50">
        <v>0</v>
      </c>
      <c r="P157" s="40">
        <f t="shared" si="143"/>
        <v>0</v>
      </c>
      <c r="Q157" s="39"/>
      <c r="R157" s="39">
        <v>536</v>
      </c>
      <c r="S157" s="9" t="s">
        <v>234</v>
      </c>
      <c r="T157" s="41">
        <f t="shared" ref="T157:U157" si="196">E157</f>
        <v>0</v>
      </c>
      <c r="U157" s="41">
        <f t="shared" si="196"/>
        <v>0</v>
      </c>
      <c r="V157" s="39"/>
      <c r="W157" s="42">
        <f t="shared" si="192"/>
        <v>0</v>
      </c>
      <c r="X157" s="42"/>
      <c r="Y157" s="42">
        <v>-23170</v>
      </c>
      <c r="Z157" s="42"/>
      <c r="AA157" s="42">
        <v>-3000</v>
      </c>
      <c r="AB157" s="42"/>
      <c r="AC157" s="42">
        <v>0</v>
      </c>
      <c r="AD157" s="42"/>
      <c r="AE157" s="42">
        <v>-4587.5</v>
      </c>
      <c r="AF157" s="42"/>
      <c r="AG157" s="42">
        <v>-18656.5</v>
      </c>
      <c r="AH157" s="42"/>
      <c r="AI157" s="42">
        <v>-2280</v>
      </c>
      <c r="AJ157" s="42"/>
      <c r="AK157" s="42">
        <v>0</v>
      </c>
      <c r="AL157" s="49"/>
      <c r="AM157" s="39"/>
      <c r="AN157" s="39"/>
      <c r="AO157" s="39"/>
      <c r="AP157" s="39"/>
      <c r="AQ157" s="49">
        <f>+W157</f>
        <v>0</v>
      </c>
      <c r="AR157" s="4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49">
        <f t="shared" si="170"/>
        <v>0</v>
      </c>
      <c r="CH157" s="39"/>
      <c r="CI157" s="39"/>
      <c r="CJ157" s="39"/>
      <c r="CK157" s="39"/>
      <c r="CL157" s="39"/>
      <c r="CM157" s="39"/>
      <c r="CN157" s="39"/>
      <c r="CO157" s="39"/>
      <c r="CP157" s="9"/>
      <c r="CQ157" s="9"/>
    </row>
    <row r="158" spans="1:95" ht="15.75" customHeight="1">
      <c r="A158" s="9">
        <v>548</v>
      </c>
      <c r="B158" s="9" t="s">
        <v>239</v>
      </c>
      <c r="C158" s="9">
        <v>0</v>
      </c>
      <c r="D158" s="9">
        <v>0</v>
      </c>
      <c r="E158" s="9">
        <v>0</v>
      </c>
      <c r="F158" s="50">
        <v>-49411</v>
      </c>
      <c r="G158" s="39"/>
      <c r="H158" s="49">
        <f t="shared" si="190"/>
        <v>0</v>
      </c>
      <c r="I158" s="49"/>
      <c r="J158" s="9">
        <v>548</v>
      </c>
      <c r="K158" s="9" t="s">
        <v>239</v>
      </c>
      <c r="L158" s="50">
        <v>18099</v>
      </c>
      <c r="M158" s="9">
        <v>0</v>
      </c>
      <c r="N158" s="9">
        <v>0</v>
      </c>
      <c r="O158" s="50">
        <v>-49411</v>
      </c>
      <c r="P158" s="40">
        <f t="shared" si="143"/>
        <v>0</v>
      </c>
      <c r="Q158" s="39"/>
      <c r="R158" s="39">
        <v>548</v>
      </c>
      <c r="S158" s="9" t="s">
        <v>239</v>
      </c>
      <c r="T158" s="41">
        <f t="shared" ref="T158:U158" si="197">E158</f>
        <v>0</v>
      </c>
      <c r="U158" s="41">
        <f t="shared" si="197"/>
        <v>-49411</v>
      </c>
      <c r="V158" s="39"/>
      <c r="W158" s="42">
        <f>SUM(W153:W157)</f>
        <v>-49411</v>
      </c>
      <c r="X158" s="42"/>
      <c r="Y158" s="42">
        <f>SUM(Y153:Y157)</f>
        <v>-73100</v>
      </c>
      <c r="Z158" s="42"/>
      <c r="AA158" s="42">
        <v>-48889</v>
      </c>
      <c r="AB158" s="42"/>
      <c r="AC158" s="42">
        <v>-55206</v>
      </c>
      <c r="AD158" s="42"/>
      <c r="AE158" s="42">
        <f>SUM(AE153:AE157)</f>
        <v>-63057.5</v>
      </c>
      <c r="AF158" s="42"/>
      <c r="AG158" s="42">
        <f>SUM(AG153:AG157)</f>
        <v>-73347.5</v>
      </c>
      <c r="AH158" s="42"/>
      <c r="AI158" s="42">
        <f>SUM(AI153:AI157)</f>
        <v>-62332.5</v>
      </c>
      <c r="AJ158" s="42"/>
      <c r="AK158" s="42">
        <f>SUM(AK153:AK157)</f>
        <v>-56510</v>
      </c>
      <c r="AL158" s="4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49">
        <f t="shared" si="170"/>
        <v>49411</v>
      </c>
      <c r="CH158" s="39"/>
      <c r="CI158" s="39"/>
      <c r="CJ158" s="39"/>
      <c r="CK158" s="39"/>
      <c r="CL158" s="39"/>
      <c r="CM158" s="39"/>
      <c r="CN158" s="39"/>
      <c r="CO158" s="39"/>
      <c r="CP158" s="9"/>
      <c r="CQ158" s="9"/>
    </row>
    <row r="159" spans="1:95" ht="15.75" customHeight="1">
      <c r="A159" s="9"/>
      <c r="B159" s="9"/>
      <c r="C159" s="9"/>
      <c r="D159" s="9"/>
      <c r="E159" s="9"/>
      <c r="F159" s="9"/>
      <c r="G159" s="39"/>
      <c r="H159" s="49"/>
      <c r="I159" s="49"/>
      <c r="J159" s="9"/>
      <c r="K159" s="9"/>
      <c r="L159" s="9"/>
      <c r="M159" s="9"/>
      <c r="N159" s="9"/>
      <c r="O159" s="9"/>
      <c r="P159" s="40">
        <f t="shared" si="143"/>
        <v>0</v>
      </c>
      <c r="Q159" s="39"/>
      <c r="R159" s="39"/>
      <c r="S159" s="9"/>
      <c r="T159" s="41">
        <f t="shared" ref="T159:U159" si="198">E159</f>
        <v>0</v>
      </c>
      <c r="U159" s="41">
        <f t="shared" si="198"/>
        <v>0</v>
      </c>
      <c r="V159" s="39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>
        <v>0</v>
      </c>
      <c r="AH159" s="42"/>
      <c r="AI159" s="42"/>
      <c r="AJ159" s="42"/>
      <c r="AK159" s="42"/>
      <c r="AL159" s="4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49">
        <f t="shared" si="170"/>
        <v>0</v>
      </c>
      <c r="CH159" s="39"/>
      <c r="CI159" s="39"/>
      <c r="CJ159" s="39"/>
      <c r="CK159" s="39"/>
      <c r="CL159" s="39"/>
      <c r="CM159" s="39"/>
      <c r="CN159" s="39"/>
      <c r="CO159" s="39"/>
      <c r="CP159" s="9"/>
      <c r="CQ159" s="9"/>
    </row>
    <row r="160" spans="1:95" ht="15.75" customHeight="1">
      <c r="A160" s="9">
        <v>551</v>
      </c>
      <c r="B160" s="9" t="s">
        <v>240</v>
      </c>
      <c r="C160" s="9">
        <v>0</v>
      </c>
      <c r="D160" s="9">
        <v>0</v>
      </c>
      <c r="E160" s="50">
        <v>10042.5</v>
      </c>
      <c r="F160" s="50">
        <v>0</v>
      </c>
      <c r="G160" s="39"/>
      <c r="H160" s="49">
        <f t="shared" ref="H160:H176" si="199">+E160-F160-N160+O160</f>
        <v>0</v>
      </c>
      <c r="I160" s="49"/>
      <c r="J160" s="9">
        <v>551</v>
      </c>
      <c r="K160" s="9" t="s">
        <v>240</v>
      </c>
      <c r="L160" s="50">
        <v>5608.75</v>
      </c>
      <c r="M160" s="9">
        <v>0</v>
      </c>
      <c r="N160" s="50">
        <v>10042.5</v>
      </c>
      <c r="O160" s="50">
        <v>0</v>
      </c>
      <c r="P160" s="40">
        <f t="shared" si="143"/>
        <v>0</v>
      </c>
      <c r="Q160" s="39"/>
      <c r="R160" s="39">
        <v>551</v>
      </c>
      <c r="S160" s="9" t="s">
        <v>240</v>
      </c>
      <c r="T160" s="41">
        <f t="shared" ref="T160:U160" si="200">E160</f>
        <v>10042.5</v>
      </c>
      <c r="U160" s="41">
        <f t="shared" si="200"/>
        <v>0</v>
      </c>
      <c r="V160" s="39"/>
      <c r="W160" s="42">
        <f t="shared" ref="W160:W175" si="201">+T160+U160</f>
        <v>10042.5</v>
      </c>
      <c r="X160" s="42"/>
      <c r="Y160" s="42">
        <v>27682.78</v>
      </c>
      <c r="Z160" s="42"/>
      <c r="AA160" s="42">
        <v>8617.5</v>
      </c>
      <c r="AB160" s="42"/>
      <c r="AC160" s="42">
        <v>2875</v>
      </c>
      <c r="AD160" s="42"/>
      <c r="AE160" s="42">
        <v>16682.38</v>
      </c>
      <c r="AF160" s="42"/>
      <c r="AG160" s="42">
        <v>3325</v>
      </c>
      <c r="AH160" s="42"/>
      <c r="AI160" s="42">
        <v>13389.95</v>
      </c>
      <c r="AJ160" s="42"/>
      <c r="AK160" s="42">
        <v>12025</v>
      </c>
      <c r="AL160" s="49"/>
      <c r="AM160" s="39"/>
      <c r="AN160" s="39"/>
      <c r="AO160" s="39"/>
      <c r="AP160" s="39"/>
      <c r="AQ160" s="39"/>
      <c r="AR160" s="39"/>
      <c r="AS160" s="39"/>
      <c r="AT160" s="39"/>
      <c r="AU160" s="39"/>
      <c r="AV160" s="49">
        <f>+W160</f>
        <v>10042.5</v>
      </c>
      <c r="AW160" s="4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49">
        <f t="shared" si="170"/>
        <v>0</v>
      </c>
      <c r="CH160" s="39"/>
      <c r="CI160" s="39"/>
      <c r="CJ160" s="39"/>
      <c r="CK160" s="39"/>
      <c r="CL160" s="39"/>
      <c r="CM160" s="39"/>
      <c r="CN160" s="39"/>
      <c r="CO160" s="39"/>
      <c r="CP160" s="9"/>
      <c r="CQ160" s="9"/>
    </row>
    <row r="161" spans="1:95" ht="15.75" customHeight="1">
      <c r="A161" s="9">
        <v>556</v>
      </c>
      <c r="B161" s="9" t="s">
        <v>241</v>
      </c>
      <c r="C161" s="9">
        <v>0</v>
      </c>
      <c r="D161" s="9">
        <v>0</v>
      </c>
      <c r="E161" s="9">
        <v>0</v>
      </c>
      <c r="F161" s="50">
        <v>0</v>
      </c>
      <c r="G161" s="39"/>
      <c r="H161" s="49">
        <f t="shared" si="199"/>
        <v>0</v>
      </c>
      <c r="I161" s="49"/>
      <c r="J161" s="9">
        <v>556</v>
      </c>
      <c r="K161" s="9" t="s">
        <v>241</v>
      </c>
      <c r="L161" s="9">
        <v>0</v>
      </c>
      <c r="M161" s="9">
        <v>0</v>
      </c>
      <c r="N161" s="9">
        <v>0</v>
      </c>
      <c r="O161" s="50">
        <v>0</v>
      </c>
      <c r="P161" s="40">
        <f t="shared" si="143"/>
        <v>0</v>
      </c>
      <c r="Q161" s="39"/>
      <c r="R161" s="39">
        <v>556</v>
      </c>
      <c r="S161" s="9" t="s">
        <v>241</v>
      </c>
      <c r="T161" s="41">
        <f t="shared" ref="T161:U161" si="202">E161</f>
        <v>0</v>
      </c>
      <c r="U161" s="41">
        <f t="shared" si="202"/>
        <v>0</v>
      </c>
      <c r="V161" s="39"/>
      <c r="W161" s="42">
        <f t="shared" si="201"/>
        <v>0</v>
      </c>
      <c r="X161" s="42"/>
      <c r="Y161" s="42">
        <v>0</v>
      </c>
      <c r="Z161" s="42"/>
      <c r="AA161" s="42">
        <v>0</v>
      </c>
      <c r="AB161" s="42"/>
      <c r="AC161" s="42">
        <v>2000</v>
      </c>
      <c r="AD161" s="42"/>
      <c r="AE161" s="42">
        <v>1295</v>
      </c>
      <c r="AF161" s="42"/>
      <c r="AG161" s="42">
        <v>0</v>
      </c>
      <c r="AH161" s="42"/>
      <c r="AI161" s="42">
        <v>1700</v>
      </c>
      <c r="AJ161" s="42"/>
      <c r="AK161" s="42">
        <v>1600</v>
      </c>
      <c r="AL161" s="4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49">
        <f>+W161</f>
        <v>0</v>
      </c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49">
        <f t="shared" si="170"/>
        <v>0</v>
      </c>
      <c r="CH161" s="39"/>
      <c r="CI161" s="39"/>
      <c r="CJ161" s="39"/>
      <c r="CK161" s="39"/>
      <c r="CL161" s="39"/>
      <c r="CM161" s="39"/>
      <c r="CN161" s="39"/>
      <c r="CO161" s="39"/>
      <c r="CP161" s="9"/>
      <c r="CQ161" s="9"/>
    </row>
    <row r="162" spans="1:95" ht="15.75" customHeight="1">
      <c r="A162" s="9">
        <v>560</v>
      </c>
      <c r="B162" s="9" t="s">
        <v>242</v>
      </c>
      <c r="C162" s="9">
        <v>0</v>
      </c>
      <c r="D162" s="9">
        <v>0</v>
      </c>
      <c r="E162" s="50">
        <v>4428</v>
      </c>
      <c r="F162" s="50">
        <v>0</v>
      </c>
      <c r="G162" s="39"/>
      <c r="H162" s="49">
        <f t="shared" si="199"/>
        <v>0</v>
      </c>
      <c r="I162" s="49"/>
      <c r="J162" s="9">
        <v>560</v>
      </c>
      <c r="K162" s="9" t="s">
        <v>242</v>
      </c>
      <c r="L162" s="9">
        <v>0</v>
      </c>
      <c r="M162" s="9">
        <v>0</v>
      </c>
      <c r="N162" s="50">
        <v>4428</v>
      </c>
      <c r="O162" s="50">
        <v>0</v>
      </c>
      <c r="P162" s="40">
        <f t="shared" si="143"/>
        <v>0</v>
      </c>
      <c r="Q162" s="39"/>
      <c r="R162" s="39">
        <v>560</v>
      </c>
      <c r="S162" s="9" t="s">
        <v>242</v>
      </c>
      <c r="T162" s="41">
        <f t="shared" ref="T162:U162" si="203">E162</f>
        <v>4428</v>
      </c>
      <c r="U162" s="41">
        <f t="shared" si="203"/>
        <v>0</v>
      </c>
      <c r="V162" s="39"/>
      <c r="W162" s="42">
        <f t="shared" si="201"/>
        <v>4428</v>
      </c>
      <c r="X162" s="42"/>
      <c r="Y162" s="42">
        <v>9068.2800000000007</v>
      </c>
      <c r="Z162" s="42"/>
      <c r="AA162" s="42">
        <v>4025</v>
      </c>
      <c r="AB162" s="42"/>
      <c r="AC162" s="42">
        <v>3214.64</v>
      </c>
      <c r="AD162" s="42"/>
      <c r="AE162" s="42">
        <v>13644.32</v>
      </c>
      <c r="AF162" s="42"/>
      <c r="AG162" s="42">
        <v>13721.98</v>
      </c>
      <c r="AH162" s="42"/>
      <c r="AI162" s="42">
        <v>5526.31</v>
      </c>
      <c r="AJ162" s="42"/>
      <c r="AK162" s="42">
        <v>6461.75</v>
      </c>
      <c r="AL162" s="4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49">
        <f>+W162</f>
        <v>4428</v>
      </c>
      <c r="AZ162" s="4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49">
        <f t="shared" si="170"/>
        <v>0</v>
      </c>
      <c r="CH162" s="39"/>
      <c r="CI162" s="39"/>
      <c r="CJ162" s="39"/>
      <c r="CK162" s="39"/>
      <c r="CL162" s="39"/>
      <c r="CM162" s="39"/>
      <c r="CN162" s="39"/>
      <c r="CO162" s="39"/>
      <c r="CP162" s="9"/>
      <c r="CQ162" s="9"/>
    </row>
    <row r="163" spans="1:95" ht="15.75" customHeight="1">
      <c r="A163" s="9">
        <v>562</v>
      </c>
      <c r="B163" s="9" t="s">
        <v>243</v>
      </c>
      <c r="C163" s="9">
        <v>0</v>
      </c>
      <c r="D163" s="9">
        <v>0</v>
      </c>
      <c r="E163" s="9">
        <v>0</v>
      </c>
      <c r="F163" s="50">
        <v>0</v>
      </c>
      <c r="G163" s="39"/>
      <c r="H163" s="49">
        <f t="shared" si="199"/>
        <v>0</v>
      </c>
      <c r="I163" s="49"/>
      <c r="J163" s="9">
        <v>562</v>
      </c>
      <c r="K163" s="9" t="s">
        <v>243</v>
      </c>
      <c r="L163" s="9">
        <v>0</v>
      </c>
      <c r="M163" s="9">
        <v>0</v>
      </c>
      <c r="N163" s="9">
        <v>0</v>
      </c>
      <c r="O163" s="50">
        <v>0</v>
      </c>
      <c r="P163" s="40">
        <f t="shared" si="143"/>
        <v>0</v>
      </c>
      <c r="Q163" s="39"/>
      <c r="R163" s="39">
        <v>562</v>
      </c>
      <c r="S163" s="9" t="s">
        <v>243</v>
      </c>
      <c r="T163" s="41">
        <f t="shared" ref="T163:U163" si="204">E163</f>
        <v>0</v>
      </c>
      <c r="U163" s="41">
        <f t="shared" si="204"/>
        <v>0</v>
      </c>
      <c r="V163" s="39"/>
      <c r="W163" s="42">
        <f t="shared" si="201"/>
        <v>0</v>
      </c>
      <c r="X163" s="42"/>
      <c r="Y163" s="42">
        <v>2125</v>
      </c>
      <c r="Z163" s="42"/>
      <c r="AA163" s="42">
        <v>125</v>
      </c>
      <c r="AB163" s="42"/>
      <c r="AC163" s="42">
        <v>5065</v>
      </c>
      <c r="AD163" s="42"/>
      <c r="AE163" s="42">
        <v>3250</v>
      </c>
      <c r="AF163" s="42"/>
      <c r="AG163" s="42">
        <v>4090</v>
      </c>
      <c r="AH163" s="42"/>
      <c r="AI163" s="42">
        <v>0</v>
      </c>
      <c r="AJ163" s="42"/>
      <c r="AK163" s="42">
        <v>0</v>
      </c>
      <c r="AL163" s="4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49">
        <f>+W163</f>
        <v>0</v>
      </c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49">
        <f t="shared" si="170"/>
        <v>0</v>
      </c>
      <c r="CH163" s="39"/>
      <c r="CI163" s="39"/>
      <c r="CJ163" s="39"/>
      <c r="CK163" s="39"/>
      <c r="CL163" s="39"/>
      <c r="CM163" s="39"/>
      <c r="CN163" s="39"/>
      <c r="CO163" s="39"/>
      <c r="CP163" s="9"/>
      <c r="CQ163" s="9"/>
    </row>
    <row r="164" spans="1:95" ht="15.75" customHeight="1">
      <c r="A164" s="9">
        <v>564</v>
      </c>
      <c r="B164" s="9" t="s">
        <v>283</v>
      </c>
      <c r="C164" s="9">
        <v>0</v>
      </c>
      <c r="D164" s="9">
        <v>0</v>
      </c>
      <c r="E164" s="50">
        <v>1142</v>
      </c>
      <c r="F164" s="50">
        <v>0</v>
      </c>
      <c r="G164" s="39"/>
      <c r="H164" s="49">
        <f t="shared" si="199"/>
        <v>0</v>
      </c>
      <c r="I164" s="49"/>
      <c r="J164" s="9">
        <v>564</v>
      </c>
      <c r="K164" s="9" t="s">
        <v>283</v>
      </c>
      <c r="L164" s="9">
        <v>314</v>
      </c>
      <c r="M164" s="9">
        <v>0</v>
      </c>
      <c r="N164" s="50">
        <v>1142</v>
      </c>
      <c r="O164" s="50">
        <v>0</v>
      </c>
      <c r="P164" s="40">
        <f t="shared" si="143"/>
        <v>0</v>
      </c>
      <c r="Q164" s="39"/>
      <c r="R164" s="39">
        <v>564</v>
      </c>
      <c r="S164" s="9" t="s">
        <v>283</v>
      </c>
      <c r="T164" s="41">
        <f t="shared" ref="T164:U164" si="205">E164</f>
        <v>1142</v>
      </c>
      <c r="U164" s="41">
        <f t="shared" si="205"/>
        <v>0</v>
      </c>
      <c r="V164" s="39"/>
      <c r="W164" s="42">
        <f t="shared" si="201"/>
        <v>1142</v>
      </c>
      <c r="X164" s="42"/>
      <c r="Y164" s="42">
        <v>845</v>
      </c>
      <c r="Z164" s="42"/>
      <c r="AA164" s="42">
        <v>3873.65</v>
      </c>
      <c r="AB164" s="42"/>
      <c r="AC164" s="42">
        <v>4948.55</v>
      </c>
      <c r="AD164" s="42"/>
      <c r="AE164" s="42">
        <v>3592.82</v>
      </c>
      <c r="AF164" s="42"/>
      <c r="AG164" s="42">
        <v>2449.58</v>
      </c>
      <c r="AH164" s="42"/>
      <c r="AI164" s="42">
        <v>9340.2199999999993</v>
      </c>
      <c r="AJ164" s="42"/>
      <c r="AK164" s="42">
        <v>5456.93</v>
      </c>
      <c r="AL164" s="4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49">
        <f>+W164</f>
        <v>1142</v>
      </c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49">
        <f t="shared" si="170"/>
        <v>0</v>
      </c>
      <c r="CH164" s="39"/>
      <c r="CI164" s="39"/>
      <c r="CJ164" s="39"/>
      <c r="CK164" s="39"/>
      <c r="CL164" s="39"/>
      <c r="CM164" s="39"/>
      <c r="CN164" s="39"/>
      <c r="CO164" s="39"/>
      <c r="CP164" s="9"/>
      <c r="CQ164" s="9"/>
    </row>
    <row r="165" spans="1:95" ht="15.75" customHeight="1">
      <c r="A165" s="9">
        <v>570</v>
      </c>
      <c r="B165" s="9" t="s">
        <v>247</v>
      </c>
      <c r="C165" s="9">
        <v>0</v>
      </c>
      <c r="D165" s="9">
        <v>0</v>
      </c>
      <c r="E165" s="50">
        <v>6640</v>
      </c>
      <c r="F165" s="50">
        <v>0</v>
      </c>
      <c r="G165" s="39"/>
      <c r="H165" s="49">
        <f t="shared" si="199"/>
        <v>0</v>
      </c>
      <c r="I165" s="49"/>
      <c r="J165" s="9">
        <v>570</v>
      </c>
      <c r="K165" s="9" t="s">
        <v>247</v>
      </c>
      <c r="L165" s="50">
        <v>3480</v>
      </c>
      <c r="M165" s="9">
        <v>0</v>
      </c>
      <c r="N165" s="50">
        <v>6640</v>
      </c>
      <c r="O165" s="50">
        <v>0</v>
      </c>
      <c r="P165" s="40">
        <f t="shared" si="143"/>
        <v>0</v>
      </c>
      <c r="Q165" s="39"/>
      <c r="R165" s="39">
        <v>570</v>
      </c>
      <c r="S165" s="9" t="s">
        <v>247</v>
      </c>
      <c r="T165" s="41">
        <f t="shared" ref="T165:U165" si="206">E165</f>
        <v>6640</v>
      </c>
      <c r="U165" s="41">
        <f t="shared" si="206"/>
        <v>0</v>
      </c>
      <c r="V165" s="39"/>
      <c r="W165" s="42">
        <f t="shared" si="201"/>
        <v>6640</v>
      </c>
      <c r="X165" s="42"/>
      <c r="Y165" s="42">
        <v>14560</v>
      </c>
      <c r="Z165" s="42"/>
      <c r="AA165" s="42">
        <v>15680</v>
      </c>
      <c r="AB165" s="42"/>
      <c r="AC165" s="42">
        <v>20730</v>
      </c>
      <c r="AD165" s="42"/>
      <c r="AE165" s="42">
        <v>28720</v>
      </c>
      <c r="AF165" s="42"/>
      <c r="AG165" s="42">
        <v>24025</v>
      </c>
      <c r="AH165" s="42"/>
      <c r="AI165" s="42">
        <v>27770</v>
      </c>
      <c r="AJ165" s="42"/>
      <c r="AK165" s="42">
        <v>29190</v>
      </c>
      <c r="AL165" s="4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49">
        <f>+W165</f>
        <v>6640</v>
      </c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49">
        <f t="shared" si="170"/>
        <v>0</v>
      </c>
      <c r="CH165" s="39"/>
      <c r="CI165" s="39"/>
      <c r="CJ165" s="39"/>
      <c r="CK165" s="39"/>
      <c r="CL165" s="39"/>
      <c r="CM165" s="39"/>
      <c r="CN165" s="39"/>
      <c r="CO165" s="39"/>
      <c r="CP165" s="9"/>
      <c r="CQ165" s="9"/>
    </row>
    <row r="166" spans="1:95" ht="15.75" customHeight="1">
      <c r="A166" s="9">
        <v>572</v>
      </c>
      <c r="B166" s="9" t="s">
        <v>249</v>
      </c>
      <c r="C166" s="9">
        <v>0</v>
      </c>
      <c r="D166" s="9">
        <v>0</v>
      </c>
      <c r="E166" s="9">
        <v>0</v>
      </c>
      <c r="F166" s="50">
        <v>0</v>
      </c>
      <c r="G166" s="39"/>
      <c r="H166" s="49">
        <f t="shared" si="199"/>
        <v>0</v>
      </c>
      <c r="I166" s="49"/>
      <c r="J166" s="9">
        <v>572</v>
      </c>
      <c r="K166" s="9" t="s">
        <v>249</v>
      </c>
      <c r="L166" s="9">
        <v>0</v>
      </c>
      <c r="M166" s="9">
        <v>0</v>
      </c>
      <c r="N166" s="9">
        <v>0</v>
      </c>
      <c r="O166" s="50">
        <v>0</v>
      </c>
      <c r="P166" s="40">
        <f t="shared" si="143"/>
        <v>0</v>
      </c>
      <c r="Q166" s="39"/>
      <c r="R166" s="39">
        <v>572</v>
      </c>
      <c r="S166" s="9" t="s">
        <v>249</v>
      </c>
      <c r="T166" s="41">
        <f t="shared" ref="T166:U166" si="207">E166</f>
        <v>0</v>
      </c>
      <c r="U166" s="41">
        <f t="shared" si="207"/>
        <v>0</v>
      </c>
      <c r="V166" s="39"/>
      <c r="W166" s="42">
        <f t="shared" si="201"/>
        <v>0</v>
      </c>
      <c r="X166" s="42"/>
      <c r="Y166" s="42">
        <v>0</v>
      </c>
      <c r="Z166" s="42"/>
      <c r="AA166" s="42">
        <v>0</v>
      </c>
      <c r="AB166" s="42"/>
      <c r="AC166" s="42">
        <v>336</v>
      </c>
      <c r="AD166" s="42"/>
      <c r="AE166" s="42">
        <v>1134</v>
      </c>
      <c r="AF166" s="42"/>
      <c r="AG166" s="42">
        <v>1402.8</v>
      </c>
      <c r="AH166" s="42"/>
      <c r="AI166" s="42">
        <v>672</v>
      </c>
      <c r="AJ166" s="42"/>
      <c r="AK166" s="42">
        <v>0</v>
      </c>
      <c r="AL166" s="4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49">
        <f>+W166</f>
        <v>0</v>
      </c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49">
        <f t="shared" si="170"/>
        <v>0</v>
      </c>
      <c r="CH166" s="39"/>
      <c r="CI166" s="39"/>
      <c r="CJ166" s="39"/>
      <c r="CK166" s="39"/>
      <c r="CL166" s="39"/>
      <c r="CM166" s="39"/>
      <c r="CN166" s="39"/>
      <c r="CO166" s="39"/>
      <c r="CP166" s="9"/>
      <c r="CQ166" s="9"/>
    </row>
    <row r="167" spans="1:95" ht="15.75" customHeight="1">
      <c r="A167" s="9">
        <v>575</v>
      </c>
      <c r="B167" s="9" t="s">
        <v>267</v>
      </c>
      <c r="C167" s="9">
        <v>0</v>
      </c>
      <c r="D167" s="9">
        <v>0</v>
      </c>
      <c r="E167" s="50">
        <v>28800</v>
      </c>
      <c r="F167" s="50">
        <v>0</v>
      </c>
      <c r="G167" s="39"/>
      <c r="H167" s="49">
        <f t="shared" si="199"/>
        <v>0</v>
      </c>
      <c r="I167" s="49"/>
      <c r="J167" s="9">
        <v>575</v>
      </c>
      <c r="K167" s="9" t="s">
        <v>267</v>
      </c>
      <c r="L167" s="9">
        <v>0</v>
      </c>
      <c r="M167" s="9">
        <v>0</v>
      </c>
      <c r="N167" s="50">
        <v>28800</v>
      </c>
      <c r="O167" s="50">
        <v>0</v>
      </c>
      <c r="P167" s="40">
        <f t="shared" si="143"/>
        <v>0</v>
      </c>
      <c r="Q167" s="39"/>
      <c r="R167" s="39">
        <v>575</v>
      </c>
      <c r="S167" s="9" t="s">
        <v>267</v>
      </c>
      <c r="T167" s="41">
        <f t="shared" ref="T167:U167" si="208">E167</f>
        <v>28800</v>
      </c>
      <c r="U167" s="41">
        <f t="shared" si="208"/>
        <v>0</v>
      </c>
      <c r="V167" s="39"/>
      <c r="W167" s="42">
        <f t="shared" si="201"/>
        <v>28800</v>
      </c>
      <c r="X167" s="42"/>
      <c r="Y167" s="42">
        <v>31782</v>
      </c>
      <c r="Z167" s="42"/>
      <c r="AA167" s="42">
        <v>25085</v>
      </c>
      <c r="AB167" s="42"/>
      <c r="AC167" s="42">
        <v>29880.25</v>
      </c>
      <c r="AD167" s="42"/>
      <c r="AE167" s="42">
        <v>36274</v>
      </c>
      <c r="AF167" s="42"/>
      <c r="AG167" s="42">
        <v>30274.25</v>
      </c>
      <c r="AH167" s="42"/>
      <c r="AI167" s="42">
        <v>33824</v>
      </c>
      <c r="AJ167" s="42"/>
      <c r="AK167" s="42">
        <v>31437</v>
      </c>
      <c r="AL167" s="4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49">
        <f>+W167</f>
        <v>28800</v>
      </c>
      <c r="BC167" s="4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49">
        <f t="shared" si="170"/>
        <v>0</v>
      </c>
      <c r="CH167" s="39"/>
      <c r="CI167" s="39"/>
      <c r="CJ167" s="39"/>
      <c r="CK167" s="39"/>
      <c r="CL167" s="39"/>
      <c r="CM167" s="39"/>
      <c r="CN167" s="39"/>
      <c r="CO167" s="39"/>
      <c r="CP167" s="9"/>
      <c r="CQ167" s="9"/>
    </row>
    <row r="168" spans="1:95" ht="15.75" customHeight="1">
      <c r="A168" s="9">
        <v>578</v>
      </c>
      <c r="B168" s="9" t="s">
        <v>279</v>
      </c>
      <c r="C168" s="9">
        <v>0</v>
      </c>
      <c r="D168" s="9">
        <v>0</v>
      </c>
      <c r="E168" s="9">
        <v>0</v>
      </c>
      <c r="F168" s="50">
        <v>0</v>
      </c>
      <c r="G168" s="39"/>
      <c r="H168" s="49">
        <f t="shared" si="199"/>
        <v>0</v>
      </c>
      <c r="I168" s="49"/>
      <c r="J168" s="9">
        <v>578</v>
      </c>
      <c r="K168" s="9" t="s">
        <v>279</v>
      </c>
      <c r="L168" s="9">
        <v>0</v>
      </c>
      <c r="M168" s="9">
        <v>0</v>
      </c>
      <c r="N168" s="9">
        <v>0</v>
      </c>
      <c r="O168" s="50">
        <v>0</v>
      </c>
      <c r="P168" s="40">
        <f t="shared" si="143"/>
        <v>0</v>
      </c>
      <c r="Q168" s="39"/>
      <c r="R168" s="39">
        <v>578</v>
      </c>
      <c r="S168" s="9" t="s">
        <v>279</v>
      </c>
      <c r="T168" s="41">
        <f t="shared" ref="T168:U168" si="209">E168</f>
        <v>0</v>
      </c>
      <c r="U168" s="41">
        <f t="shared" si="209"/>
        <v>0</v>
      </c>
      <c r="V168" s="39"/>
      <c r="W168" s="42">
        <f t="shared" si="201"/>
        <v>0</v>
      </c>
      <c r="X168" s="42"/>
      <c r="Y168" s="42">
        <v>0</v>
      </c>
      <c r="Z168" s="42"/>
      <c r="AA168" s="42">
        <v>0</v>
      </c>
      <c r="AB168" s="42"/>
      <c r="AC168" s="42">
        <v>0</v>
      </c>
      <c r="AD168" s="42"/>
      <c r="AE168" s="42">
        <v>0</v>
      </c>
      <c r="AF168" s="42"/>
      <c r="AG168" s="42">
        <v>0</v>
      </c>
      <c r="AH168" s="42"/>
      <c r="AI168" s="42">
        <v>0</v>
      </c>
      <c r="AJ168" s="42"/>
      <c r="AK168" s="42">
        <v>0</v>
      </c>
      <c r="AL168" s="4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49">
        <f>+W168</f>
        <v>0</v>
      </c>
      <c r="BG168" s="49"/>
      <c r="BH168" s="4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49">
        <f t="shared" si="170"/>
        <v>0</v>
      </c>
      <c r="CH168" s="39"/>
      <c r="CI168" s="39"/>
      <c r="CJ168" s="39"/>
      <c r="CK168" s="39"/>
      <c r="CL168" s="39"/>
      <c r="CM168" s="39"/>
      <c r="CN168" s="39"/>
      <c r="CO168" s="39"/>
      <c r="CP168" s="9"/>
      <c r="CQ168" s="9"/>
    </row>
    <row r="169" spans="1:95" ht="15.75" customHeight="1">
      <c r="A169" s="9">
        <v>582</v>
      </c>
      <c r="B169" s="9" t="s">
        <v>109</v>
      </c>
      <c r="C169" s="9">
        <v>0</v>
      </c>
      <c r="D169" s="9">
        <v>0</v>
      </c>
      <c r="E169" s="9">
        <v>44</v>
      </c>
      <c r="F169" s="50">
        <v>0</v>
      </c>
      <c r="G169" s="39"/>
      <c r="H169" s="49">
        <f t="shared" si="199"/>
        <v>0</v>
      </c>
      <c r="I169" s="49"/>
      <c r="J169" s="9">
        <v>582</v>
      </c>
      <c r="K169" s="9" t="s">
        <v>109</v>
      </c>
      <c r="L169" s="9">
        <v>0</v>
      </c>
      <c r="M169" s="9">
        <v>0</v>
      </c>
      <c r="N169" s="9">
        <v>44</v>
      </c>
      <c r="O169" s="50">
        <v>0</v>
      </c>
      <c r="P169" s="40">
        <f t="shared" si="143"/>
        <v>0</v>
      </c>
      <c r="Q169" s="39"/>
      <c r="R169" s="39">
        <v>582</v>
      </c>
      <c r="S169" s="9" t="s">
        <v>109</v>
      </c>
      <c r="T169" s="41">
        <f t="shared" ref="T169:U169" si="210">E169</f>
        <v>44</v>
      </c>
      <c r="U169" s="41">
        <f t="shared" si="210"/>
        <v>0</v>
      </c>
      <c r="V169" s="39"/>
      <c r="W169" s="42">
        <f t="shared" si="201"/>
        <v>44</v>
      </c>
      <c r="X169" s="42"/>
      <c r="Y169" s="42">
        <v>127</v>
      </c>
      <c r="Z169" s="42"/>
      <c r="AA169" s="42">
        <v>40</v>
      </c>
      <c r="AB169" s="42"/>
      <c r="AC169" s="42">
        <v>50</v>
      </c>
      <c r="AD169" s="42"/>
      <c r="AE169" s="42">
        <v>310</v>
      </c>
      <c r="AF169" s="42"/>
      <c r="AG169" s="42">
        <v>70</v>
      </c>
      <c r="AH169" s="42"/>
      <c r="AI169" s="42">
        <v>88</v>
      </c>
      <c r="AJ169" s="42"/>
      <c r="AK169" s="42">
        <v>80</v>
      </c>
      <c r="AL169" s="4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49">
        <f>+W169</f>
        <v>44</v>
      </c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49">
        <f t="shared" si="170"/>
        <v>0</v>
      </c>
      <c r="CH169" s="39"/>
      <c r="CI169" s="39"/>
      <c r="CJ169" s="39"/>
      <c r="CK169" s="39"/>
      <c r="CL169" s="39"/>
      <c r="CM169" s="39"/>
      <c r="CN169" s="39"/>
      <c r="CO169" s="39"/>
      <c r="CP169" s="9"/>
      <c r="CQ169" s="9"/>
    </row>
    <row r="170" spans="1:95" ht="15.75" customHeight="1">
      <c r="A170" s="9">
        <v>584</v>
      </c>
      <c r="B170" s="9" t="s">
        <v>284</v>
      </c>
      <c r="C170" s="9">
        <v>0</v>
      </c>
      <c r="D170" s="9">
        <v>0</v>
      </c>
      <c r="E170" s="9">
        <v>0</v>
      </c>
      <c r="F170" s="50">
        <v>0</v>
      </c>
      <c r="G170" s="39"/>
      <c r="H170" s="49">
        <f t="shared" si="199"/>
        <v>0</v>
      </c>
      <c r="I170" s="49"/>
      <c r="J170" s="9">
        <v>584</v>
      </c>
      <c r="K170" s="9" t="s">
        <v>284</v>
      </c>
      <c r="L170" s="9">
        <v>0</v>
      </c>
      <c r="M170" s="9">
        <v>0</v>
      </c>
      <c r="N170" s="9">
        <v>0</v>
      </c>
      <c r="O170" s="50">
        <v>0</v>
      </c>
      <c r="P170" s="40">
        <f t="shared" si="143"/>
        <v>0</v>
      </c>
      <c r="Q170" s="39"/>
      <c r="R170" s="39">
        <v>584</v>
      </c>
      <c r="S170" s="9" t="s">
        <v>284</v>
      </c>
      <c r="T170" s="41">
        <f t="shared" ref="T170:U170" si="211">E170</f>
        <v>0</v>
      </c>
      <c r="U170" s="41">
        <f t="shared" si="211"/>
        <v>0</v>
      </c>
      <c r="V170" s="39"/>
      <c r="W170" s="42">
        <f t="shared" si="201"/>
        <v>0</v>
      </c>
      <c r="X170" s="42"/>
      <c r="Y170" s="42">
        <v>0</v>
      </c>
      <c r="Z170" s="42"/>
      <c r="AA170" s="42">
        <v>40</v>
      </c>
      <c r="AB170" s="42"/>
      <c r="AC170" s="42">
        <v>0</v>
      </c>
      <c r="AD170" s="42"/>
      <c r="AE170" s="42">
        <v>0</v>
      </c>
      <c r="AF170" s="42"/>
      <c r="AG170" s="42">
        <v>0</v>
      </c>
      <c r="AH170" s="42"/>
      <c r="AI170" s="42">
        <v>62</v>
      </c>
      <c r="AJ170" s="42"/>
      <c r="AK170" s="42">
        <v>0</v>
      </c>
      <c r="AL170" s="4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49">
        <f>+W170</f>
        <v>0</v>
      </c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49">
        <f t="shared" si="170"/>
        <v>0</v>
      </c>
      <c r="CH170" s="39"/>
      <c r="CI170" s="39"/>
      <c r="CJ170" s="39"/>
      <c r="CK170" s="39"/>
      <c r="CL170" s="39"/>
      <c r="CM170" s="39"/>
      <c r="CN170" s="39"/>
      <c r="CO170" s="39"/>
      <c r="CP170" s="9"/>
      <c r="CQ170" s="9"/>
    </row>
    <row r="171" spans="1:95" ht="15.75" customHeight="1">
      <c r="A171" s="9">
        <v>588</v>
      </c>
      <c r="B171" s="9" t="s">
        <v>255</v>
      </c>
      <c r="C171" s="9">
        <v>0</v>
      </c>
      <c r="D171" s="9">
        <v>0</v>
      </c>
      <c r="E171" s="50">
        <v>1606.16</v>
      </c>
      <c r="F171" s="50">
        <v>0</v>
      </c>
      <c r="G171" s="39"/>
      <c r="H171" s="49">
        <f t="shared" si="199"/>
        <v>0</v>
      </c>
      <c r="I171" s="49"/>
      <c r="J171" s="9">
        <v>588</v>
      </c>
      <c r="K171" s="9" t="s">
        <v>255</v>
      </c>
      <c r="L171" s="9">
        <v>0</v>
      </c>
      <c r="M171" s="9">
        <v>0</v>
      </c>
      <c r="N171" s="50">
        <v>1606.16</v>
      </c>
      <c r="O171" s="50">
        <v>0</v>
      </c>
      <c r="P171" s="40">
        <f t="shared" si="143"/>
        <v>0</v>
      </c>
      <c r="Q171" s="39"/>
      <c r="R171" s="39">
        <v>588</v>
      </c>
      <c r="S171" s="9" t="s">
        <v>255</v>
      </c>
      <c r="T171" s="41">
        <f t="shared" ref="T171:U171" si="212">E171</f>
        <v>1606.16</v>
      </c>
      <c r="U171" s="41">
        <f t="shared" si="212"/>
        <v>0</v>
      </c>
      <c r="V171" s="39"/>
      <c r="W171" s="42">
        <f t="shared" si="201"/>
        <v>1606.16</v>
      </c>
      <c r="X171" s="42"/>
      <c r="Y171" s="42">
        <v>1609.87</v>
      </c>
      <c r="Z171" s="42"/>
      <c r="AA171" s="42">
        <v>1589.3</v>
      </c>
      <c r="AB171" s="42"/>
      <c r="AC171" s="42">
        <v>1616.6</v>
      </c>
      <c r="AD171" s="42"/>
      <c r="AE171" s="42">
        <v>0</v>
      </c>
      <c r="AF171" s="42"/>
      <c r="AG171" s="42">
        <v>0</v>
      </c>
      <c r="AH171" s="42"/>
      <c r="AI171" s="42">
        <v>0</v>
      </c>
      <c r="AJ171" s="42"/>
      <c r="AK171" s="42">
        <v>0</v>
      </c>
      <c r="AL171" s="4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49">
        <f>+W171</f>
        <v>1606.16</v>
      </c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49">
        <f t="shared" si="170"/>
        <v>0</v>
      </c>
      <c r="CH171" s="39"/>
      <c r="CI171" s="39"/>
      <c r="CJ171" s="39"/>
      <c r="CK171" s="39"/>
      <c r="CL171" s="39"/>
      <c r="CM171" s="39"/>
      <c r="CN171" s="39"/>
      <c r="CO171" s="39"/>
      <c r="CP171" s="9"/>
      <c r="CQ171" s="9"/>
    </row>
    <row r="172" spans="1:95" ht="15.75" customHeight="1">
      <c r="A172" s="9">
        <v>589</v>
      </c>
      <c r="B172" s="9" t="s">
        <v>256</v>
      </c>
      <c r="C172" s="9">
        <v>0</v>
      </c>
      <c r="D172" s="9">
        <v>0</v>
      </c>
      <c r="E172" s="9">
        <v>0</v>
      </c>
      <c r="F172" s="50">
        <v>0</v>
      </c>
      <c r="G172" s="39"/>
      <c r="H172" s="49">
        <f t="shared" si="199"/>
        <v>0</v>
      </c>
      <c r="I172" s="49"/>
      <c r="J172" s="9">
        <v>589</v>
      </c>
      <c r="K172" s="9" t="s">
        <v>256</v>
      </c>
      <c r="L172" s="9">
        <v>0</v>
      </c>
      <c r="M172" s="9">
        <v>0</v>
      </c>
      <c r="N172" s="9">
        <v>0</v>
      </c>
      <c r="O172" s="50">
        <v>0</v>
      </c>
      <c r="P172" s="40">
        <f t="shared" si="143"/>
        <v>0</v>
      </c>
      <c r="Q172" s="39"/>
      <c r="R172" s="39">
        <v>589</v>
      </c>
      <c r="S172" s="9" t="s">
        <v>256</v>
      </c>
      <c r="T172" s="41">
        <f t="shared" ref="T172:U172" si="213">E172</f>
        <v>0</v>
      </c>
      <c r="U172" s="41">
        <f t="shared" si="213"/>
        <v>0</v>
      </c>
      <c r="V172" s="39"/>
      <c r="W172" s="42">
        <f t="shared" si="201"/>
        <v>0</v>
      </c>
      <c r="X172" s="42"/>
      <c r="Y172" s="42">
        <v>0</v>
      </c>
      <c r="Z172" s="42"/>
      <c r="AA172" s="42">
        <v>0</v>
      </c>
      <c r="AB172" s="42"/>
      <c r="AC172" s="42">
        <v>0</v>
      </c>
      <c r="AD172" s="42"/>
      <c r="AE172" s="42">
        <v>0</v>
      </c>
      <c r="AF172" s="42"/>
      <c r="AG172" s="42">
        <v>0</v>
      </c>
      <c r="AH172" s="42"/>
      <c r="AI172" s="42">
        <v>0</v>
      </c>
      <c r="AJ172" s="42"/>
      <c r="AK172" s="42">
        <v>0</v>
      </c>
      <c r="AL172" s="4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49">
        <f>+W172</f>
        <v>0</v>
      </c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49">
        <f t="shared" si="170"/>
        <v>0</v>
      </c>
      <c r="CH172" s="39"/>
      <c r="CI172" s="39"/>
      <c r="CJ172" s="39"/>
      <c r="CK172" s="39"/>
      <c r="CL172" s="39"/>
      <c r="CM172" s="39"/>
      <c r="CN172" s="39"/>
      <c r="CO172" s="39"/>
      <c r="CP172" s="9"/>
      <c r="CQ172" s="9"/>
    </row>
    <row r="173" spans="1:95" ht="15.75" customHeight="1">
      <c r="A173" s="9">
        <v>591</v>
      </c>
      <c r="B173" s="9" t="s">
        <v>257</v>
      </c>
      <c r="C173" s="9">
        <v>0</v>
      </c>
      <c r="D173" s="9">
        <v>0</v>
      </c>
      <c r="E173" s="9">
        <v>0</v>
      </c>
      <c r="F173" s="50">
        <v>0</v>
      </c>
      <c r="G173" s="39"/>
      <c r="H173" s="49">
        <f t="shared" si="199"/>
        <v>0</v>
      </c>
      <c r="I173" s="49"/>
      <c r="J173" s="9">
        <v>591</v>
      </c>
      <c r="K173" s="9" t="s">
        <v>257</v>
      </c>
      <c r="L173" s="9">
        <v>0</v>
      </c>
      <c r="M173" s="9">
        <v>0</v>
      </c>
      <c r="N173" s="9">
        <v>0</v>
      </c>
      <c r="O173" s="50">
        <v>0</v>
      </c>
      <c r="P173" s="40">
        <f t="shared" si="143"/>
        <v>0</v>
      </c>
      <c r="Q173" s="39"/>
      <c r="R173" s="39">
        <v>591</v>
      </c>
      <c r="S173" s="9" t="s">
        <v>257</v>
      </c>
      <c r="T173" s="41">
        <f t="shared" ref="T173:U173" si="214">E173</f>
        <v>0</v>
      </c>
      <c r="U173" s="41">
        <f t="shared" si="214"/>
        <v>0</v>
      </c>
      <c r="V173" s="39"/>
      <c r="W173" s="42">
        <f t="shared" si="201"/>
        <v>0</v>
      </c>
      <c r="X173" s="42"/>
      <c r="Y173" s="42">
        <v>847.25</v>
      </c>
      <c r="Z173" s="42"/>
      <c r="AA173" s="42">
        <v>271.63</v>
      </c>
      <c r="AB173" s="42"/>
      <c r="AC173" s="42">
        <v>0</v>
      </c>
      <c r="AD173" s="42"/>
      <c r="AE173" s="42">
        <v>407</v>
      </c>
      <c r="AF173" s="42"/>
      <c r="AG173" s="42">
        <v>155.25</v>
      </c>
      <c r="AH173" s="42"/>
      <c r="AI173" s="42">
        <v>310.75</v>
      </c>
      <c r="AJ173" s="42"/>
      <c r="AK173" s="42">
        <v>800.25</v>
      </c>
      <c r="AL173" s="4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49">
        <f>+W173</f>
        <v>0</v>
      </c>
      <c r="BN173" s="49"/>
      <c r="BO173" s="4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49">
        <f t="shared" si="170"/>
        <v>0</v>
      </c>
      <c r="CH173" s="39"/>
      <c r="CI173" s="39"/>
      <c r="CJ173" s="39"/>
      <c r="CK173" s="39"/>
      <c r="CL173" s="39"/>
      <c r="CM173" s="39"/>
      <c r="CN173" s="39"/>
      <c r="CO173" s="39"/>
      <c r="CP173" s="9"/>
      <c r="CQ173" s="9"/>
    </row>
    <row r="174" spans="1:95" ht="15.75" customHeight="1">
      <c r="A174" s="9">
        <v>592</v>
      </c>
      <c r="B174" s="9" t="s">
        <v>258</v>
      </c>
      <c r="C174" s="9">
        <v>0</v>
      </c>
      <c r="D174" s="9">
        <v>0</v>
      </c>
      <c r="E174" s="9">
        <v>0</v>
      </c>
      <c r="F174" s="50">
        <v>0</v>
      </c>
      <c r="G174" s="39"/>
      <c r="H174" s="49">
        <f t="shared" si="199"/>
        <v>0</v>
      </c>
      <c r="I174" s="49"/>
      <c r="J174" s="9">
        <v>592</v>
      </c>
      <c r="K174" s="9" t="s">
        <v>258</v>
      </c>
      <c r="L174" s="9">
        <v>0</v>
      </c>
      <c r="M174" s="9">
        <v>0</v>
      </c>
      <c r="N174" s="9">
        <v>0</v>
      </c>
      <c r="O174" s="50">
        <v>0</v>
      </c>
      <c r="P174" s="40">
        <f t="shared" si="143"/>
        <v>0</v>
      </c>
      <c r="Q174" s="39"/>
      <c r="R174" s="39">
        <v>592</v>
      </c>
      <c r="S174" s="9" t="s">
        <v>258</v>
      </c>
      <c r="T174" s="41">
        <f t="shared" ref="T174:U174" si="215">E174</f>
        <v>0</v>
      </c>
      <c r="U174" s="41">
        <f t="shared" si="215"/>
        <v>0</v>
      </c>
      <c r="V174" s="39"/>
      <c r="W174" s="42">
        <f t="shared" si="201"/>
        <v>0</v>
      </c>
      <c r="X174" s="42"/>
      <c r="Y174" s="42">
        <v>0</v>
      </c>
      <c r="Z174" s="42"/>
      <c r="AA174" s="42">
        <v>0</v>
      </c>
      <c r="AB174" s="42"/>
      <c r="AC174" s="42">
        <v>0</v>
      </c>
      <c r="AD174" s="42"/>
      <c r="AE174" s="42">
        <v>0</v>
      </c>
      <c r="AF174" s="42"/>
      <c r="AG174" s="42">
        <v>0</v>
      </c>
      <c r="AH174" s="42"/>
      <c r="AI174" s="42">
        <v>0</v>
      </c>
      <c r="AJ174" s="42"/>
      <c r="AK174" s="42">
        <v>278.89999999999998</v>
      </c>
      <c r="AL174" s="4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49">
        <f>+W174</f>
        <v>0</v>
      </c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49">
        <f t="shared" si="170"/>
        <v>0</v>
      </c>
      <c r="CH174" s="39"/>
      <c r="CI174" s="39"/>
      <c r="CJ174" s="39"/>
      <c r="CK174" s="39"/>
      <c r="CL174" s="39"/>
      <c r="CM174" s="39"/>
      <c r="CN174" s="39"/>
      <c r="CO174" s="39"/>
      <c r="CP174" s="9"/>
      <c r="CQ174" s="9"/>
    </row>
    <row r="175" spans="1:95" ht="15.75" customHeight="1">
      <c r="A175" s="9">
        <v>594</v>
      </c>
      <c r="B175" s="9" t="s">
        <v>84</v>
      </c>
      <c r="C175" s="9"/>
      <c r="D175" s="9"/>
      <c r="E175" s="9">
        <v>0</v>
      </c>
      <c r="F175" s="50">
        <v>0</v>
      </c>
      <c r="G175" s="39"/>
      <c r="H175" s="49">
        <f t="shared" si="199"/>
        <v>0</v>
      </c>
      <c r="I175" s="49"/>
      <c r="J175" s="9">
        <v>594</v>
      </c>
      <c r="K175" s="9" t="s">
        <v>272</v>
      </c>
      <c r="L175" s="9">
        <v>0</v>
      </c>
      <c r="M175" s="9">
        <v>0</v>
      </c>
      <c r="N175" s="9">
        <v>0</v>
      </c>
      <c r="O175" s="50">
        <v>0</v>
      </c>
      <c r="P175" s="40">
        <f t="shared" si="143"/>
        <v>0</v>
      </c>
      <c r="Q175" s="39"/>
      <c r="R175" s="9">
        <v>594</v>
      </c>
      <c r="S175" s="9" t="s">
        <v>272</v>
      </c>
      <c r="T175" s="41">
        <f t="shared" ref="T175:U175" si="216">E175</f>
        <v>0</v>
      </c>
      <c r="U175" s="41">
        <f t="shared" si="216"/>
        <v>0</v>
      </c>
      <c r="V175" s="39"/>
      <c r="W175" s="42">
        <f t="shared" si="201"/>
        <v>0</v>
      </c>
      <c r="X175" s="42"/>
      <c r="Y175" s="42">
        <v>0</v>
      </c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49"/>
      <c r="BQ175" s="42">
        <f>+W175</f>
        <v>0</v>
      </c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49">
        <f t="shared" si="170"/>
        <v>0</v>
      </c>
      <c r="CH175" s="39"/>
      <c r="CI175" s="39"/>
      <c r="CJ175" s="39"/>
      <c r="CK175" s="39"/>
      <c r="CL175" s="39"/>
      <c r="CM175" s="39"/>
      <c r="CN175" s="39"/>
      <c r="CO175" s="39"/>
      <c r="CP175" s="9"/>
      <c r="CQ175" s="9"/>
    </row>
    <row r="176" spans="1:95" ht="15.75" customHeight="1">
      <c r="A176" s="9">
        <v>596</v>
      </c>
      <c r="B176" s="9" t="s">
        <v>262</v>
      </c>
      <c r="C176" s="9">
        <v>0</v>
      </c>
      <c r="D176" s="9">
        <v>0</v>
      </c>
      <c r="E176" s="50">
        <v>52702.66</v>
      </c>
      <c r="F176" s="50">
        <v>0</v>
      </c>
      <c r="G176" s="39"/>
      <c r="H176" s="49">
        <f t="shared" si="199"/>
        <v>0</v>
      </c>
      <c r="I176" s="49"/>
      <c r="J176" s="9">
        <v>596</v>
      </c>
      <c r="K176" s="9" t="s">
        <v>262</v>
      </c>
      <c r="L176" s="50">
        <v>9402.75</v>
      </c>
      <c r="M176" s="9">
        <v>0</v>
      </c>
      <c r="N176" s="50">
        <v>52702.66</v>
      </c>
      <c r="O176" s="50">
        <v>0</v>
      </c>
      <c r="P176" s="40">
        <f t="shared" si="143"/>
        <v>0</v>
      </c>
      <c r="Q176" s="39"/>
      <c r="R176" s="39">
        <v>596</v>
      </c>
      <c r="S176" s="9" t="s">
        <v>262</v>
      </c>
      <c r="T176" s="41">
        <f t="shared" ref="T176:U176" si="217">E176</f>
        <v>52702.66</v>
      </c>
      <c r="U176" s="41">
        <f t="shared" si="217"/>
        <v>0</v>
      </c>
      <c r="V176" s="39"/>
      <c r="W176" s="42">
        <f>SUM(W160:W174)</f>
        <v>52702.66</v>
      </c>
      <c r="X176" s="42"/>
      <c r="Y176" s="42">
        <f>SUM(Y160:Y174)</f>
        <v>88647.18</v>
      </c>
      <c r="Z176" s="42"/>
      <c r="AA176" s="42">
        <v>59347.08</v>
      </c>
      <c r="AB176" s="42"/>
      <c r="AC176" s="42">
        <v>70716.040000000008</v>
      </c>
      <c r="AD176" s="42"/>
      <c r="AE176" s="42">
        <f>SUM(AE160:AE174)</f>
        <v>105309.51999999999</v>
      </c>
      <c r="AF176" s="42"/>
      <c r="AG176" s="42">
        <f>SUM(AG160:AG174)</f>
        <v>79513.86</v>
      </c>
      <c r="AH176" s="42"/>
      <c r="AI176" s="42">
        <f>SUM(AI160:AI174)</f>
        <v>92683.23000000001</v>
      </c>
      <c r="AJ176" s="42"/>
      <c r="AK176" s="42">
        <f>SUM(AK160:AK174)</f>
        <v>87329.829999999987</v>
      </c>
      <c r="AL176" s="4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49">
        <f t="shared" si="170"/>
        <v>-52702.66</v>
      </c>
      <c r="CH176" s="39"/>
      <c r="CI176" s="39"/>
      <c r="CJ176" s="39"/>
      <c r="CK176" s="39"/>
      <c r="CL176" s="39"/>
      <c r="CM176" s="39"/>
      <c r="CN176" s="39"/>
      <c r="CO176" s="39"/>
      <c r="CP176" s="9"/>
      <c r="CQ176" s="9"/>
    </row>
    <row r="177" spans="1:95" ht="15.75" customHeight="1">
      <c r="A177" s="9"/>
      <c r="B177" s="9"/>
      <c r="C177" s="9"/>
      <c r="D177" s="9"/>
      <c r="E177" s="9"/>
      <c r="F177" s="9"/>
      <c r="G177" s="39"/>
      <c r="H177" s="49"/>
      <c r="I177" s="49"/>
      <c r="J177" s="9"/>
      <c r="K177" s="9"/>
      <c r="L177" s="9"/>
      <c r="M177" s="9"/>
      <c r="N177" s="9"/>
      <c r="O177" s="9"/>
      <c r="P177" s="40">
        <f t="shared" si="143"/>
        <v>0</v>
      </c>
      <c r="Q177" s="39"/>
      <c r="R177" s="39"/>
      <c r="S177" s="39"/>
      <c r="T177" s="41">
        <f t="shared" ref="T177:U177" si="218">E177</f>
        <v>0</v>
      </c>
      <c r="U177" s="41">
        <f t="shared" si="218"/>
        <v>0</v>
      </c>
      <c r="V177" s="39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49">
        <f t="shared" si="170"/>
        <v>0</v>
      </c>
      <c r="CH177" s="39"/>
      <c r="CI177" s="39"/>
      <c r="CJ177" s="39"/>
      <c r="CK177" s="39"/>
      <c r="CL177" s="39"/>
      <c r="CM177" s="39"/>
      <c r="CN177" s="39"/>
      <c r="CO177" s="39"/>
      <c r="CP177" s="9"/>
      <c r="CQ177" s="9"/>
    </row>
    <row r="178" spans="1:95" ht="15.75" customHeight="1">
      <c r="A178" s="9">
        <v>598</v>
      </c>
      <c r="B178" s="9" t="s">
        <v>274</v>
      </c>
      <c r="C178" s="9">
        <v>0</v>
      </c>
      <c r="D178" s="9">
        <v>0</v>
      </c>
      <c r="E178" s="50">
        <v>3291.66</v>
      </c>
      <c r="F178" s="50">
        <v>0</v>
      </c>
      <c r="G178" s="39"/>
      <c r="H178" s="49">
        <f>+E178-F178-N178+O178</f>
        <v>0</v>
      </c>
      <c r="I178" s="49"/>
      <c r="J178" s="9">
        <v>598</v>
      </c>
      <c r="K178" s="9" t="s">
        <v>274</v>
      </c>
      <c r="L178" s="50">
        <v>27501.75</v>
      </c>
      <c r="M178" s="9">
        <v>0</v>
      </c>
      <c r="N178" s="50">
        <v>3291.66</v>
      </c>
      <c r="O178" s="50">
        <v>0</v>
      </c>
      <c r="P178" s="40">
        <f t="shared" si="143"/>
        <v>0</v>
      </c>
      <c r="Q178" s="39"/>
      <c r="R178" s="39">
        <v>598</v>
      </c>
      <c r="S178" s="39" t="s">
        <v>274</v>
      </c>
      <c r="T178" s="41">
        <f t="shared" ref="T178:U178" si="219">E178</f>
        <v>3291.66</v>
      </c>
      <c r="U178" s="41">
        <f t="shared" si="219"/>
        <v>0</v>
      </c>
      <c r="V178" s="39"/>
      <c r="W178" s="42">
        <f>+W158+W176</f>
        <v>3291.6600000000035</v>
      </c>
      <c r="X178" s="42"/>
      <c r="Y178" s="42">
        <f>+Y158+Y176</f>
        <v>15547.179999999993</v>
      </c>
      <c r="Z178" s="42"/>
      <c r="AA178" s="42">
        <v>10458.080000000002</v>
      </c>
      <c r="AB178" s="42"/>
      <c r="AC178" s="42">
        <v>15510.040000000008</v>
      </c>
      <c r="AD178" s="42"/>
      <c r="AE178" s="42">
        <f>+AE158+AE176</f>
        <v>42252.01999999999</v>
      </c>
      <c r="AF178" s="42"/>
      <c r="AG178" s="42">
        <f>+AG158+AG176</f>
        <v>6166.3600000000006</v>
      </c>
      <c r="AH178" s="42"/>
      <c r="AI178" s="42">
        <f>+AI158+AI176</f>
        <v>30350.73000000001</v>
      </c>
      <c r="AJ178" s="42"/>
      <c r="AK178" s="42">
        <f>+AK158+AK176</f>
        <v>30819.829999999987</v>
      </c>
      <c r="AL178" s="4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49">
        <f t="shared" si="170"/>
        <v>-3291.6600000000035</v>
      </c>
      <c r="CH178" s="39"/>
      <c r="CI178" s="39"/>
      <c r="CJ178" s="39"/>
      <c r="CK178" s="39"/>
      <c r="CL178" s="39"/>
      <c r="CM178" s="39"/>
      <c r="CN178" s="39"/>
      <c r="CO178" s="39"/>
      <c r="CP178" s="9"/>
      <c r="CQ178" s="9"/>
    </row>
    <row r="179" spans="1:95" ht="15.75" customHeight="1">
      <c r="A179" s="9"/>
      <c r="B179" s="9"/>
      <c r="C179" s="9"/>
      <c r="D179" s="9"/>
      <c r="E179" s="9"/>
      <c r="F179" s="9"/>
      <c r="G179" s="39"/>
      <c r="H179" s="49"/>
      <c r="I179" s="49"/>
      <c r="J179" s="9"/>
      <c r="K179" s="9"/>
      <c r="L179" s="9"/>
      <c r="M179" s="9"/>
      <c r="N179" s="9"/>
      <c r="O179" s="50"/>
      <c r="P179" s="40">
        <f t="shared" si="143"/>
        <v>0</v>
      </c>
      <c r="Q179" s="39"/>
      <c r="R179" s="39"/>
      <c r="S179" s="39"/>
      <c r="T179" s="41">
        <f t="shared" ref="T179:U179" si="220">E179</f>
        <v>0</v>
      </c>
      <c r="U179" s="41">
        <f t="shared" si="220"/>
        <v>0</v>
      </c>
      <c r="V179" s="39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55" t="s">
        <v>66</v>
      </c>
      <c r="AJ179" s="55"/>
      <c r="AK179" s="42"/>
      <c r="AL179" s="4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49">
        <f t="shared" si="170"/>
        <v>0</v>
      </c>
      <c r="CH179" s="39"/>
      <c r="CI179" s="39"/>
      <c r="CJ179" s="39"/>
      <c r="CK179" s="39"/>
      <c r="CL179" s="39"/>
      <c r="CM179" s="39"/>
      <c r="CN179" s="39"/>
      <c r="CO179" s="39"/>
      <c r="CP179" s="9"/>
      <c r="CQ179" s="9"/>
    </row>
    <row r="180" spans="1:95" ht="15.75" customHeight="1">
      <c r="A180" s="9">
        <v>615</v>
      </c>
      <c r="B180" s="9" t="s">
        <v>230</v>
      </c>
      <c r="C180" s="9">
        <v>0</v>
      </c>
      <c r="D180" s="9">
        <v>0</v>
      </c>
      <c r="E180" s="9">
        <v>0</v>
      </c>
      <c r="F180" s="9">
        <v>0</v>
      </c>
      <c r="G180" s="39"/>
      <c r="H180" s="49">
        <f t="shared" ref="H180:H192" si="221">+E180-F180-N180+O180</f>
        <v>0</v>
      </c>
      <c r="I180" s="49"/>
      <c r="J180" s="9">
        <v>615</v>
      </c>
      <c r="K180" s="9" t="s">
        <v>230</v>
      </c>
      <c r="L180" s="9">
        <v>0</v>
      </c>
      <c r="M180" s="50">
        <v>0</v>
      </c>
      <c r="N180" s="9">
        <v>0</v>
      </c>
      <c r="O180" s="50">
        <v>0</v>
      </c>
      <c r="P180" s="40">
        <f t="shared" si="143"/>
        <v>0</v>
      </c>
      <c r="Q180" s="39"/>
      <c r="R180" s="39">
        <v>615</v>
      </c>
      <c r="S180" s="9" t="s">
        <v>230</v>
      </c>
      <c r="T180" s="41">
        <f t="shared" ref="T180:U180" si="222">E180</f>
        <v>0</v>
      </c>
      <c r="U180" s="41">
        <f t="shared" si="222"/>
        <v>0</v>
      </c>
      <c r="V180" s="39"/>
      <c r="W180" s="42">
        <f t="shared" ref="W180:W181" si="223">+T180+U180</f>
        <v>0</v>
      </c>
      <c r="X180" s="42"/>
      <c r="Y180" s="42">
        <v>0</v>
      </c>
      <c r="Z180" s="42"/>
      <c r="AA180" s="42">
        <v>0</v>
      </c>
      <c r="AB180" s="42"/>
      <c r="AC180" s="42">
        <v>0</v>
      </c>
      <c r="AD180" s="42"/>
      <c r="AE180" s="42">
        <v>-2400</v>
      </c>
      <c r="AF180" s="42"/>
      <c r="AG180" s="42">
        <v>-3600</v>
      </c>
      <c r="AH180" s="42"/>
      <c r="AI180" s="42">
        <v>-2700</v>
      </c>
      <c r="AJ180" s="42"/>
      <c r="AK180" s="42">
        <v>-6900</v>
      </c>
      <c r="AL180" s="49"/>
      <c r="AM180" s="49">
        <f>+W180</f>
        <v>0</v>
      </c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49">
        <f t="shared" si="170"/>
        <v>0</v>
      </c>
      <c r="CH180" s="39"/>
      <c r="CI180" s="39"/>
      <c r="CJ180" s="39"/>
      <c r="CK180" s="39"/>
      <c r="CL180" s="39"/>
      <c r="CM180" s="39"/>
      <c r="CN180" s="39"/>
      <c r="CO180" s="39"/>
      <c r="CP180" s="9"/>
      <c r="CQ180" s="9"/>
    </row>
    <row r="181" spans="1:95" ht="15.75" customHeight="1">
      <c r="A181" s="9">
        <v>638</v>
      </c>
      <c r="B181" s="9" t="s">
        <v>235</v>
      </c>
      <c r="C181" s="9">
        <v>0</v>
      </c>
      <c r="D181" s="9">
        <v>0</v>
      </c>
      <c r="E181" s="9">
        <v>0</v>
      </c>
      <c r="F181" s="9">
        <v>0</v>
      </c>
      <c r="G181" s="39"/>
      <c r="H181" s="49">
        <f t="shared" si="221"/>
        <v>0</v>
      </c>
      <c r="I181" s="49"/>
      <c r="J181" s="9">
        <v>638</v>
      </c>
      <c r="K181" s="9" t="s">
        <v>235</v>
      </c>
      <c r="L181" s="9">
        <v>0</v>
      </c>
      <c r="M181" s="9">
        <v>0</v>
      </c>
      <c r="N181" s="9">
        <v>0</v>
      </c>
      <c r="O181" s="50">
        <v>0</v>
      </c>
      <c r="P181" s="40">
        <f t="shared" si="143"/>
        <v>0</v>
      </c>
      <c r="Q181" s="39"/>
      <c r="R181" s="39">
        <v>638</v>
      </c>
      <c r="S181" s="9" t="s">
        <v>235</v>
      </c>
      <c r="T181" s="41">
        <f t="shared" ref="T181:U181" si="224">E181</f>
        <v>0</v>
      </c>
      <c r="U181" s="41">
        <f t="shared" si="224"/>
        <v>0</v>
      </c>
      <c r="V181" s="39"/>
      <c r="W181" s="42">
        <f t="shared" si="223"/>
        <v>0</v>
      </c>
      <c r="X181" s="42"/>
      <c r="Y181" s="42">
        <v>0</v>
      </c>
      <c r="Z181" s="42"/>
      <c r="AA181" s="42">
        <v>0</v>
      </c>
      <c r="AB181" s="42"/>
      <c r="AC181" s="42">
        <v>0</v>
      </c>
      <c r="AD181" s="42"/>
      <c r="AE181" s="42">
        <v>0</v>
      </c>
      <c r="AF181" s="42"/>
      <c r="AG181" s="42">
        <v>0</v>
      </c>
      <c r="AH181" s="42"/>
      <c r="AI181" s="42">
        <v>-84</v>
      </c>
      <c r="AJ181" s="42"/>
      <c r="AK181" s="42">
        <v>0</v>
      </c>
      <c r="AL181" s="49"/>
      <c r="AM181" s="39"/>
      <c r="AN181" s="39"/>
      <c r="AO181" s="39"/>
      <c r="AP181" s="39"/>
      <c r="AQ181" s="39"/>
      <c r="AR181" s="39"/>
      <c r="AS181" s="49">
        <f>+W181</f>
        <v>0</v>
      </c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49">
        <f t="shared" si="170"/>
        <v>0</v>
      </c>
      <c r="CH181" s="39"/>
      <c r="CI181" s="39"/>
      <c r="CJ181" s="39"/>
      <c r="CK181" s="39"/>
      <c r="CL181" s="39"/>
      <c r="CM181" s="39"/>
      <c r="CN181" s="39"/>
      <c r="CO181" s="39"/>
      <c r="CP181" s="9"/>
      <c r="CQ181" s="9"/>
    </row>
    <row r="182" spans="1:95" ht="15.75" customHeight="1">
      <c r="A182" s="9">
        <v>648</v>
      </c>
      <c r="B182" s="9" t="s">
        <v>239</v>
      </c>
      <c r="C182" s="9">
        <v>0</v>
      </c>
      <c r="D182" s="9">
        <v>0</v>
      </c>
      <c r="E182" s="9">
        <v>0</v>
      </c>
      <c r="F182" s="9">
        <v>0</v>
      </c>
      <c r="G182" s="39"/>
      <c r="H182" s="49">
        <f t="shared" si="221"/>
        <v>0</v>
      </c>
      <c r="I182" s="49"/>
      <c r="J182" s="9">
        <v>648</v>
      </c>
      <c r="K182" s="9" t="s">
        <v>239</v>
      </c>
      <c r="L182" s="9">
        <v>0</v>
      </c>
      <c r="M182" s="50">
        <v>0</v>
      </c>
      <c r="N182" s="9">
        <v>0</v>
      </c>
      <c r="O182" s="50">
        <v>0</v>
      </c>
      <c r="P182" s="40">
        <f t="shared" si="143"/>
        <v>0</v>
      </c>
      <c r="Q182" s="39"/>
      <c r="R182" s="39">
        <v>648</v>
      </c>
      <c r="S182" s="9" t="s">
        <v>239</v>
      </c>
      <c r="T182" s="41">
        <f t="shared" ref="T182:U182" si="225">E182</f>
        <v>0</v>
      </c>
      <c r="U182" s="41">
        <f t="shared" si="225"/>
        <v>0</v>
      </c>
      <c r="V182" s="39"/>
      <c r="W182" s="42">
        <f>SUM(W180:W181)</f>
        <v>0</v>
      </c>
      <c r="X182" s="42"/>
      <c r="Y182" s="42">
        <f>SUM(Y180:Y181)</f>
        <v>0</v>
      </c>
      <c r="Z182" s="42"/>
      <c r="AA182" s="42">
        <v>0</v>
      </c>
      <c r="AB182" s="42"/>
      <c r="AC182" s="42">
        <v>0</v>
      </c>
      <c r="AD182" s="42"/>
      <c r="AE182" s="42">
        <f>SUM(AE180:AE181)</f>
        <v>-2400</v>
      </c>
      <c r="AF182" s="42"/>
      <c r="AG182" s="42">
        <f>SUM(AG180:AG181)</f>
        <v>-3600</v>
      </c>
      <c r="AH182" s="42"/>
      <c r="AI182" s="42">
        <f>SUM(AI180:AI181)</f>
        <v>-2784</v>
      </c>
      <c r="AJ182" s="42"/>
      <c r="AK182" s="42">
        <f>SUM(AK180:AK181)</f>
        <v>-6900</v>
      </c>
      <c r="AL182" s="4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49">
        <f t="shared" si="170"/>
        <v>0</v>
      </c>
      <c r="CH182" s="39"/>
      <c r="CI182" s="39"/>
      <c r="CJ182" s="39"/>
      <c r="CK182" s="39"/>
      <c r="CL182" s="39"/>
      <c r="CM182" s="39"/>
      <c r="CN182" s="39"/>
      <c r="CO182" s="39"/>
      <c r="CP182" s="9"/>
      <c r="CQ182" s="9"/>
    </row>
    <row r="183" spans="1:95" ht="15.75" customHeight="1">
      <c r="A183" s="9"/>
      <c r="B183" s="9"/>
      <c r="C183" s="9"/>
      <c r="D183" s="9"/>
      <c r="E183" s="9"/>
      <c r="F183" s="9"/>
      <c r="G183" s="39"/>
      <c r="H183" s="49">
        <f t="shared" si="221"/>
        <v>0</v>
      </c>
      <c r="I183" s="49"/>
      <c r="J183" s="9"/>
      <c r="K183" s="9"/>
      <c r="L183" s="9"/>
      <c r="M183" s="9"/>
      <c r="N183" s="9"/>
      <c r="O183" s="9"/>
      <c r="P183" s="40">
        <f t="shared" si="143"/>
        <v>0</v>
      </c>
      <c r="Q183" s="39"/>
      <c r="R183" s="39"/>
      <c r="S183" s="9"/>
      <c r="T183" s="41">
        <f t="shared" ref="T183:U183" si="226">E183</f>
        <v>0</v>
      </c>
      <c r="U183" s="41">
        <f t="shared" si="226"/>
        <v>0</v>
      </c>
      <c r="V183" s="39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49">
        <f t="shared" si="170"/>
        <v>0</v>
      </c>
      <c r="CH183" s="39"/>
      <c r="CI183" s="39"/>
      <c r="CJ183" s="39"/>
      <c r="CK183" s="39"/>
      <c r="CL183" s="39"/>
      <c r="CM183" s="39"/>
      <c r="CN183" s="39"/>
      <c r="CO183" s="39"/>
      <c r="CP183" s="9"/>
      <c r="CQ183" s="9"/>
    </row>
    <row r="184" spans="1:95" ht="15.75" customHeight="1">
      <c r="A184" s="9">
        <v>656</v>
      </c>
      <c r="B184" s="9" t="s">
        <v>241</v>
      </c>
      <c r="C184" s="9">
        <v>0</v>
      </c>
      <c r="D184" s="9">
        <v>0</v>
      </c>
      <c r="E184" s="9">
        <v>0</v>
      </c>
      <c r="F184" s="9">
        <v>0</v>
      </c>
      <c r="G184" s="39"/>
      <c r="H184" s="49">
        <f t="shared" si="221"/>
        <v>0</v>
      </c>
      <c r="I184" s="49"/>
      <c r="J184" s="9">
        <v>656</v>
      </c>
      <c r="K184" s="9" t="s">
        <v>241</v>
      </c>
      <c r="L184" s="9">
        <v>0</v>
      </c>
      <c r="M184" s="50">
        <v>0</v>
      </c>
      <c r="N184" s="9">
        <v>0</v>
      </c>
      <c r="O184" s="50">
        <v>0</v>
      </c>
      <c r="P184" s="40">
        <f t="shared" si="143"/>
        <v>0</v>
      </c>
      <c r="Q184" s="39"/>
      <c r="R184" s="39">
        <v>656</v>
      </c>
      <c r="S184" s="9" t="s">
        <v>241</v>
      </c>
      <c r="T184" s="41">
        <f t="shared" ref="T184:U184" si="227">E184</f>
        <v>0</v>
      </c>
      <c r="U184" s="41">
        <f t="shared" si="227"/>
        <v>0</v>
      </c>
      <c r="V184" s="39"/>
      <c r="W184" s="42">
        <f t="shared" ref="W184:W191" si="228">+T184+U184</f>
        <v>0</v>
      </c>
      <c r="X184" s="42"/>
      <c r="Y184" s="42">
        <v>0</v>
      </c>
      <c r="Z184" s="42"/>
      <c r="AA184" s="42">
        <v>0</v>
      </c>
      <c r="AB184" s="42"/>
      <c r="AC184" s="42">
        <v>0</v>
      </c>
      <c r="AD184" s="42"/>
      <c r="AE184" s="42">
        <v>0</v>
      </c>
      <c r="AF184" s="42"/>
      <c r="AG184" s="42">
        <v>751.39</v>
      </c>
      <c r="AH184" s="42"/>
      <c r="AI184" s="42">
        <v>1498</v>
      </c>
      <c r="AJ184" s="42"/>
      <c r="AK184" s="42">
        <v>0</v>
      </c>
      <c r="AL184" s="4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49">
        <f>+W184</f>
        <v>0</v>
      </c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49">
        <f t="shared" si="170"/>
        <v>0</v>
      </c>
      <c r="CH184" s="39"/>
      <c r="CI184" s="39"/>
      <c r="CJ184" s="39"/>
      <c r="CK184" s="39"/>
      <c r="CL184" s="39"/>
      <c r="CM184" s="39"/>
      <c r="CN184" s="39"/>
      <c r="CO184" s="39"/>
      <c r="CP184" s="9"/>
      <c r="CQ184" s="9"/>
    </row>
    <row r="185" spans="1:95" ht="15.75" customHeight="1">
      <c r="A185" s="9">
        <v>660</v>
      </c>
      <c r="B185" s="9" t="s">
        <v>242</v>
      </c>
      <c r="C185" s="9">
        <v>0</v>
      </c>
      <c r="D185" s="9">
        <v>0</v>
      </c>
      <c r="E185" s="9">
        <v>0</v>
      </c>
      <c r="F185" s="9">
        <v>0</v>
      </c>
      <c r="G185" s="39"/>
      <c r="H185" s="49">
        <f t="shared" si="221"/>
        <v>0</v>
      </c>
      <c r="I185" s="49"/>
      <c r="J185" s="9">
        <v>660</v>
      </c>
      <c r="K185" s="9" t="s">
        <v>242</v>
      </c>
      <c r="L185" s="9">
        <v>0</v>
      </c>
      <c r="M185" s="9">
        <v>0</v>
      </c>
      <c r="N185" s="9">
        <v>0</v>
      </c>
      <c r="O185" s="50">
        <v>0</v>
      </c>
      <c r="P185" s="40">
        <f t="shared" si="143"/>
        <v>0</v>
      </c>
      <c r="Q185" s="39"/>
      <c r="R185" s="39">
        <v>660</v>
      </c>
      <c r="S185" s="9" t="s">
        <v>242</v>
      </c>
      <c r="T185" s="41">
        <f t="shared" ref="T185:U185" si="229">E185</f>
        <v>0</v>
      </c>
      <c r="U185" s="41">
        <f t="shared" si="229"/>
        <v>0</v>
      </c>
      <c r="V185" s="39"/>
      <c r="W185" s="42">
        <f t="shared" si="228"/>
        <v>0</v>
      </c>
      <c r="X185" s="42"/>
      <c r="Y185" s="42">
        <v>0</v>
      </c>
      <c r="Z185" s="42"/>
      <c r="AA185" s="42">
        <v>0</v>
      </c>
      <c r="AB185" s="42"/>
      <c r="AC185" s="42">
        <v>0</v>
      </c>
      <c r="AD185" s="42"/>
      <c r="AE185" s="42">
        <v>0</v>
      </c>
      <c r="AF185" s="42"/>
      <c r="AG185" s="42">
        <v>0</v>
      </c>
      <c r="AH185" s="42"/>
      <c r="AI185" s="42">
        <v>0</v>
      </c>
      <c r="AJ185" s="42"/>
      <c r="AK185" s="42">
        <v>70</v>
      </c>
      <c r="AL185" s="4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49">
        <f>+W185</f>
        <v>0</v>
      </c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49">
        <f t="shared" si="170"/>
        <v>0</v>
      </c>
      <c r="CH185" s="39"/>
      <c r="CI185" s="39"/>
      <c r="CJ185" s="39"/>
      <c r="CK185" s="39"/>
      <c r="CL185" s="39"/>
      <c r="CM185" s="39"/>
      <c r="CN185" s="39"/>
      <c r="CO185" s="39"/>
      <c r="CP185" s="9"/>
      <c r="CQ185" s="9"/>
    </row>
    <row r="186" spans="1:95" ht="15.75" customHeight="1">
      <c r="A186" s="9">
        <v>670</v>
      </c>
      <c r="B186" s="9" t="s">
        <v>247</v>
      </c>
      <c r="C186" s="9">
        <v>0</v>
      </c>
      <c r="D186" s="9">
        <v>0</v>
      </c>
      <c r="E186" s="9">
        <v>0</v>
      </c>
      <c r="F186" s="9">
        <v>0</v>
      </c>
      <c r="G186" s="39"/>
      <c r="H186" s="49">
        <f t="shared" si="221"/>
        <v>0</v>
      </c>
      <c r="I186" s="49"/>
      <c r="J186" s="9">
        <v>670</v>
      </c>
      <c r="K186" s="9" t="s">
        <v>247</v>
      </c>
      <c r="L186" s="9">
        <v>0</v>
      </c>
      <c r="M186" s="50">
        <v>0</v>
      </c>
      <c r="N186" s="9">
        <v>0</v>
      </c>
      <c r="O186" s="50">
        <v>0</v>
      </c>
      <c r="P186" s="40">
        <f t="shared" si="143"/>
        <v>0</v>
      </c>
      <c r="Q186" s="39"/>
      <c r="R186" s="39">
        <v>670</v>
      </c>
      <c r="S186" s="9" t="s">
        <v>247</v>
      </c>
      <c r="T186" s="41">
        <f t="shared" ref="T186:U186" si="230">E186</f>
        <v>0</v>
      </c>
      <c r="U186" s="41">
        <f t="shared" si="230"/>
        <v>0</v>
      </c>
      <c r="V186" s="39"/>
      <c r="W186" s="42">
        <f t="shared" si="228"/>
        <v>0</v>
      </c>
      <c r="X186" s="42"/>
      <c r="Y186" s="42">
        <v>0</v>
      </c>
      <c r="Z186" s="42"/>
      <c r="AA186" s="42">
        <v>0</v>
      </c>
      <c r="AB186" s="42"/>
      <c r="AC186" s="42">
        <v>0</v>
      </c>
      <c r="AD186" s="42"/>
      <c r="AE186" s="42">
        <v>2097</v>
      </c>
      <c r="AF186" s="42"/>
      <c r="AG186" s="42">
        <v>1980</v>
      </c>
      <c r="AH186" s="42"/>
      <c r="AI186" s="42">
        <v>3280</v>
      </c>
      <c r="AJ186" s="42"/>
      <c r="AK186" s="42">
        <v>3495</v>
      </c>
      <c r="AL186" s="4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49">
        <f>+W186</f>
        <v>0</v>
      </c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49">
        <f t="shared" si="170"/>
        <v>0</v>
      </c>
      <c r="CH186" s="39"/>
      <c r="CI186" s="39"/>
      <c r="CJ186" s="39"/>
      <c r="CK186" s="39"/>
      <c r="CL186" s="39"/>
      <c r="CM186" s="39"/>
      <c r="CN186" s="39"/>
      <c r="CO186" s="39"/>
      <c r="CP186" s="9"/>
      <c r="CQ186" s="9"/>
    </row>
    <row r="187" spans="1:95" ht="15.75" customHeight="1">
      <c r="A187" s="9">
        <v>672</v>
      </c>
      <c r="B187" s="9" t="s">
        <v>249</v>
      </c>
      <c r="C187" s="9">
        <v>0</v>
      </c>
      <c r="D187" s="9">
        <v>0</v>
      </c>
      <c r="E187" s="9">
        <v>0</v>
      </c>
      <c r="F187" s="9">
        <v>0</v>
      </c>
      <c r="G187" s="39"/>
      <c r="H187" s="49">
        <f t="shared" si="221"/>
        <v>0</v>
      </c>
      <c r="I187" s="49"/>
      <c r="J187" s="9">
        <v>672</v>
      </c>
      <c r="K187" s="9" t="s">
        <v>249</v>
      </c>
      <c r="L187" s="9">
        <v>0</v>
      </c>
      <c r="M187" s="9">
        <v>0</v>
      </c>
      <c r="N187" s="9">
        <v>0</v>
      </c>
      <c r="O187" s="50">
        <v>0</v>
      </c>
      <c r="P187" s="40">
        <f t="shared" si="143"/>
        <v>0</v>
      </c>
      <c r="Q187" s="39"/>
      <c r="R187" s="39">
        <v>672</v>
      </c>
      <c r="S187" s="9" t="s">
        <v>249</v>
      </c>
      <c r="T187" s="41">
        <f t="shared" ref="T187:U187" si="231">E187</f>
        <v>0</v>
      </c>
      <c r="U187" s="41">
        <f t="shared" si="231"/>
        <v>0</v>
      </c>
      <c r="V187" s="39"/>
      <c r="W187" s="42">
        <f t="shared" si="228"/>
        <v>0</v>
      </c>
      <c r="X187" s="42"/>
      <c r="Y187" s="42">
        <v>0</v>
      </c>
      <c r="Z187" s="42"/>
      <c r="AA187" s="42">
        <v>0</v>
      </c>
      <c r="AB187" s="42"/>
      <c r="AC187" s="42">
        <v>0</v>
      </c>
      <c r="AD187" s="42"/>
      <c r="AE187" s="42">
        <v>0</v>
      </c>
      <c r="AF187" s="42"/>
      <c r="AG187" s="42">
        <v>0</v>
      </c>
      <c r="AH187" s="42"/>
      <c r="AI187" s="42">
        <v>1170</v>
      </c>
      <c r="AJ187" s="42"/>
      <c r="AK187" s="42">
        <v>1008</v>
      </c>
      <c r="AL187" s="4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49">
        <f>+W187</f>
        <v>0</v>
      </c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49">
        <f t="shared" si="170"/>
        <v>0</v>
      </c>
      <c r="CH187" s="39"/>
      <c r="CI187" s="39"/>
      <c r="CJ187" s="39"/>
      <c r="CK187" s="39"/>
      <c r="CL187" s="39"/>
      <c r="CM187" s="39"/>
      <c r="CN187" s="39"/>
      <c r="CO187" s="39"/>
      <c r="CP187" s="9"/>
      <c r="CQ187" s="9"/>
    </row>
    <row r="188" spans="1:95" ht="15.75" customHeight="1">
      <c r="A188" s="9">
        <v>675</v>
      </c>
      <c r="B188" s="9" t="s">
        <v>285</v>
      </c>
      <c r="C188" s="9">
        <v>0</v>
      </c>
      <c r="D188" s="9">
        <v>0</v>
      </c>
      <c r="E188" s="9">
        <v>0</v>
      </c>
      <c r="F188" s="9">
        <v>0</v>
      </c>
      <c r="G188" s="39"/>
      <c r="H188" s="49">
        <f t="shared" si="221"/>
        <v>0</v>
      </c>
      <c r="I188" s="49"/>
      <c r="J188" s="9">
        <v>675</v>
      </c>
      <c r="K188" s="9" t="s">
        <v>285</v>
      </c>
      <c r="L188" s="9">
        <v>0</v>
      </c>
      <c r="M188" s="50">
        <v>0</v>
      </c>
      <c r="N188" s="9">
        <v>0</v>
      </c>
      <c r="O188" s="50">
        <v>0</v>
      </c>
      <c r="P188" s="40">
        <f t="shared" si="143"/>
        <v>0</v>
      </c>
      <c r="Q188" s="39"/>
      <c r="R188" s="39">
        <v>675</v>
      </c>
      <c r="S188" s="9" t="s">
        <v>285</v>
      </c>
      <c r="T188" s="41">
        <f t="shared" ref="T188:U188" si="232">E188</f>
        <v>0</v>
      </c>
      <c r="U188" s="41">
        <f t="shared" si="232"/>
        <v>0</v>
      </c>
      <c r="V188" s="39"/>
      <c r="W188" s="42">
        <f t="shared" si="228"/>
        <v>0</v>
      </c>
      <c r="X188" s="42"/>
      <c r="Y188" s="42">
        <v>0</v>
      </c>
      <c r="Z188" s="42"/>
      <c r="AA188" s="42">
        <v>0</v>
      </c>
      <c r="AB188" s="42"/>
      <c r="AC188" s="42">
        <v>0</v>
      </c>
      <c r="AD188" s="42"/>
      <c r="AE188" s="42">
        <v>504</v>
      </c>
      <c r="AF188" s="42"/>
      <c r="AG188" s="42">
        <v>588</v>
      </c>
      <c r="AH188" s="42"/>
      <c r="AI188" s="42">
        <v>1414</v>
      </c>
      <c r="AJ188" s="42"/>
      <c r="AK188" s="42">
        <v>831</v>
      </c>
      <c r="AL188" s="4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49">
        <f>+W188</f>
        <v>0</v>
      </c>
      <c r="BC188" s="4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49">
        <f t="shared" si="170"/>
        <v>0</v>
      </c>
      <c r="CH188" s="39"/>
      <c r="CI188" s="39"/>
      <c r="CJ188" s="39"/>
      <c r="CK188" s="39"/>
      <c r="CL188" s="39"/>
      <c r="CM188" s="39"/>
      <c r="CN188" s="39"/>
      <c r="CO188" s="39"/>
      <c r="CP188" s="9"/>
      <c r="CQ188" s="9"/>
    </row>
    <row r="189" spans="1:95" ht="15.75" customHeight="1">
      <c r="A189" s="9">
        <v>688</v>
      </c>
      <c r="B189" s="9" t="s">
        <v>255</v>
      </c>
      <c r="C189" s="9">
        <v>0</v>
      </c>
      <c r="D189" s="9">
        <v>0</v>
      </c>
      <c r="E189" s="9">
        <v>0</v>
      </c>
      <c r="F189" s="9">
        <v>0</v>
      </c>
      <c r="G189" s="39"/>
      <c r="H189" s="49">
        <f t="shared" si="221"/>
        <v>0</v>
      </c>
      <c r="I189" s="49"/>
      <c r="J189" s="9">
        <v>688</v>
      </c>
      <c r="K189" s="9" t="s">
        <v>255</v>
      </c>
      <c r="L189" s="9">
        <v>0</v>
      </c>
      <c r="M189" s="9">
        <v>0</v>
      </c>
      <c r="N189" s="9">
        <v>0</v>
      </c>
      <c r="O189" s="50">
        <v>0</v>
      </c>
      <c r="P189" s="40">
        <f t="shared" si="143"/>
        <v>0</v>
      </c>
      <c r="Q189" s="39"/>
      <c r="R189" s="39">
        <v>688</v>
      </c>
      <c r="S189" s="9" t="s">
        <v>255</v>
      </c>
      <c r="T189" s="41">
        <f t="shared" ref="T189:U189" si="233">E189</f>
        <v>0</v>
      </c>
      <c r="U189" s="41">
        <f t="shared" si="233"/>
        <v>0</v>
      </c>
      <c r="V189" s="39"/>
      <c r="W189" s="42">
        <f t="shared" si="228"/>
        <v>0</v>
      </c>
      <c r="X189" s="42"/>
      <c r="Y189" s="42">
        <v>0</v>
      </c>
      <c r="Z189" s="42"/>
      <c r="AA189" s="42">
        <v>0</v>
      </c>
      <c r="AB189" s="42"/>
      <c r="AC189" s="42">
        <v>0</v>
      </c>
      <c r="AD189" s="42"/>
      <c r="AE189" s="42">
        <v>0</v>
      </c>
      <c r="AF189" s="42"/>
      <c r="AG189" s="42">
        <v>0</v>
      </c>
      <c r="AH189" s="42"/>
      <c r="AI189" s="42">
        <v>0</v>
      </c>
      <c r="AJ189" s="42"/>
      <c r="AK189" s="42">
        <v>0</v>
      </c>
      <c r="AL189" s="4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49">
        <f>+W189</f>
        <v>0</v>
      </c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49">
        <f t="shared" si="170"/>
        <v>0</v>
      </c>
      <c r="CH189" s="39"/>
      <c r="CI189" s="39"/>
      <c r="CJ189" s="39"/>
      <c r="CK189" s="39"/>
      <c r="CL189" s="39"/>
      <c r="CM189" s="39"/>
      <c r="CN189" s="39"/>
      <c r="CO189" s="39"/>
      <c r="CP189" s="9"/>
      <c r="CQ189" s="9"/>
    </row>
    <row r="190" spans="1:95" ht="15.75" customHeight="1">
      <c r="A190" s="9">
        <v>691</v>
      </c>
      <c r="B190" s="9" t="s">
        <v>286</v>
      </c>
      <c r="C190" s="9">
        <v>0</v>
      </c>
      <c r="D190" s="9">
        <v>0</v>
      </c>
      <c r="E190" s="9">
        <v>0</v>
      </c>
      <c r="F190" s="9">
        <v>0</v>
      </c>
      <c r="G190" s="39"/>
      <c r="H190" s="49">
        <f t="shared" si="221"/>
        <v>0</v>
      </c>
      <c r="I190" s="49"/>
      <c r="J190" s="9">
        <v>691</v>
      </c>
      <c r="K190" s="9" t="s">
        <v>286</v>
      </c>
      <c r="L190" s="9">
        <v>0</v>
      </c>
      <c r="M190" s="50">
        <v>0</v>
      </c>
      <c r="N190" s="9">
        <v>0</v>
      </c>
      <c r="O190" s="50">
        <v>0</v>
      </c>
      <c r="P190" s="40">
        <f t="shared" si="143"/>
        <v>0</v>
      </c>
      <c r="Q190" s="39"/>
      <c r="R190" s="39">
        <v>691</v>
      </c>
      <c r="S190" s="9" t="s">
        <v>286</v>
      </c>
      <c r="T190" s="41">
        <f t="shared" ref="T190:U190" si="234">E190</f>
        <v>0</v>
      </c>
      <c r="U190" s="41">
        <f t="shared" si="234"/>
        <v>0</v>
      </c>
      <c r="V190" s="39"/>
      <c r="W190" s="42">
        <f t="shared" si="228"/>
        <v>0</v>
      </c>
      <c r="X190" s="42"/>
      <c r="Y190" s="42">
        <v>0</v>
      </c>
      <c r="Z190" s="42"/>
      <c r="AA190" s="42">
        <v>0</v>
      </c>
      <c r="AB190" s="42"/>
      <c r="AC190" s="42">
        <v>0</v>
      </c>
      <c r="AD190" s="42"/>
      <c r="AE190" s="42">
        <v>0</v>
      </c>
      <c r="AF190" s="42"/>
      <c r="AG190" s="42">
        <v>0</v>
      </c>
      <c r="AH190" s="42"/>
      <c r="AI190" s="42">
        <v>0</v>
      </c>
      <c r="AJ190" s="42"/>
      <c r="AK190" s="42">
        <v>0</v>
      </c>
      <c r="AL190" s="4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49">
        <f>+W190</f>
        <v>0</v>
      </c>
      <c r="BN190" s="49"/>
      <c r="BO190" s="4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49">
        <f t="shared" si="170"/>
        <v>0</v>
      </c>
      <c r="CH190" s="39"/>
      <c r="CI190" s="39"/>
      <c r="CJ190" s="39"/>
      <c r="CK190" s="39"/>
      <c r="CL190" s="39"/>
      <c r="CM190" s="39"/>
      <c r="CN190" s="39"/>
      <c r="CO190" s="39"/>
      <c r="CP190" s="9"/>
      <c r="CQ190" s="9"/>
    </row>
    <row r="191" spans="1:95" ht="15.75" customHeight="1">
      <c r="A191" s="9">
        <v>692</v>
      </c>
      <c r="B191" s="9" t="s">
        <v>258</v>
      </c>
      <c r="C191" s="9">
        <v>0</v>
      </c>
      <c r="D191" s="9">
        <v>0</v>
      </c>
      <c r="E191" s="9">
        <v>0</v>
      </c>
      <c r="F191" s="9">
        <v>0</v>
      </c>
      <c r="G191" s="39"/>
      <c r="H191" s="49">
        <f t="shared" si="221"/>
        <v>0</v>
      </c>
      <c r="I191" s="49"/>
      <c r="J191" s="9">
        <v>692</v>
      </c>
      <c r="K191" s="9" t="s">
        <v>258</v>
      </c>
      <c r="L191" s="9">
        <v>0</v>
      </c>
      <c r="M191" s="9">
        <v>0</v>
      </c>
      <c r="N191" s="9">
        <v>0</v>
      </c>
      <c r="O191" s="50">
        <v>0</v>
      </c>
      <c r="P191" s="40">
        <f t="shared" si="143"/>
        <v>0</v>
      </c>
      <c r="Q191" s="39"/>
      <c r="R191" s="39">
        <v>692</v>
      </c>
      <c r="S191" s="9" t="s">
        <v>258</v>
      </c>
      <c r="T191" s="41">
        <f t="shared" ref="T191:U191" si="235">E191</f>
        <v>0</v>
      </c>
      <c r="U191" s="41">
        <f t="shared" si="235"/>
        <v>0</v>
      </c>
      <c r="V191" s="39"/>
      <c r="W191" s="42">
        <f t="shared" si="228"/>
        <v>0</v>
      </c>
      <c r="X191" s="42"/>
      <c r="Y191" s="42">
        <v>0</v>
      </c>
      <c r="Z191" s="42"/>
      <c r="AA191" s="42">
        <v>0</v>
      </c>
      <c r="AB191" s="42"/>
      <c r="AC191" s="42">
        <v>0</v>
      </c>
      <c r="AD191" s="42"/>
      <c r="AE191" s="42">
        <v>0</v>
      </c>
      <c r="AF191" s="42"/>
      <c r="AG191" s="42">
        <v>0</v>
      </c>
      <c r="AH191" s="42"/>
      <c r="AI191" s="42">
        <v>130</v>
      </c>
      <c r="AJ191" s="42"/>
      <c r="AK191" s="42">
        <v>80</v>
      </c>
      <c r="AL191" s="4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49">
        <f>+W191</f>
        <v>0</v>
      </c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49">
        <f t="shared" si="170"/>
        <v>0</v>
      </c>
      <c r="CH191" s="39"/>
      <c r="CI191" s="39"/>
      <c r="CJ191" s="39"/>
      <c r="CK191" s="39"/>
      <c r="CL191" s="39"/>
      <c r="CM191" s="39"/>
      <c r="CN191" s="39"/>
      <c r="CO191" s="39"/>
      <c r="CP191" s="9"/>
      <c r="CQ191" s="9"/>
    </row>
    <row r="192" spans="1:95" ht="15.75" customHeight="1">
      <c r="A192" s="9">
        <v>698</v>
      </c>
      <c r="B192" s="9" t="s">
        <v>287</v>
      </c>
      <c r="C192" s="9">
        <v>0</v>
      </c>
      <c r="D192" s="9">
        <v>0</v>
      </c>
      <c r="E192" s="9">
        <v>0</v>
      </c>
      <c r="F192" s="9">
        <v>0</v>
      </c>
      <c r="G192" s="39"/>
      <c r="H192" s="49">
        <f t="shared" si="221"/>
        <v>0</v>
      </c>
      <c r="I192" s="49"/>
      <c r="J192" s="9">
        <v>698</v>
      </c>
      <c r="K192" s="9" t="s">
        <v>287</v>
      </c>
      <c r="L192" s="9">
        <v>0</v>
      </c>
      <c r="M192" s="50">
        <v>0</v>
      </c>
      <c r="N192" s="9">
        <v>0</v>
      </c>
      <c r="O192" s="50">
        <v>0</v>
      </c>
      <c r="P192" s="40">
        <f t="shared" si="143"/>
        <v>0</v>
      </c>
      <c r="Q192" s="39"/>
      <c r="R192" s="39">
        <v>698</v>
      </c>
      <c r="S192" s="9" t="s">
        <v>287</v>
      </c>
      <c r="T192" s="41">
        <f t="shared" ref="T192:U192" si="236">E192</f>
        <v>0</v>
      </c>
      <c r="U192" s="41">
        <f t="shared" si="236"/>
        <v>0</v>
      </c>
      <c r="V192" s="39"/>
      <c r="W192" s="42">
        <f>SUM(W184:W191)</f>
        <v>0</v>
      </c>
      <c r="X192" s="42"/>
      <c r="Y192" s="42">
        <f>SUM(Y184:Y191)</f>
        <v>0</v>
      </c>
      <c r="Z192" s="42"/>
      <c r="AA192" s="42">
        <v>0</v>
      </c>
      <c r="AB192" s="42"/>
      <c r="AC192" s="42">
        <v>0</v>
      </c>
      <c r="AD192" s="42"/>
      <c r="AE192" s="42">
        <f>SUM(AE184:AE191)</f>
        <v>2601</v>
      </c>
      <c r="AF192" s="42"/>
      <c r="AG192" s="42">
        <f>SUM(AG184:AG191)</f>
        <v>3319.39</v>
      </c>
      <c r="AH192" s="42"/>
      <c r="AI192" s="42">
        <f>SUM(AI184:AI191)</f>
        <v>7492</v>
      </c>
      <c r="AJ192" s="42"/>
      <c r="AK192" s="42">
        <f>SUM(AK184:AK191)</f>
        <v>5484</v>
      </c>
      <c r="AL192" s="4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49">
        <f t="shared" si="170"/>
        <v>0</v>
      </c>
      <c r="CH192" s="39"/>
      <c r="CI192" s="39"/>
      <c r="CJ192" s="39"/>
      <c r="CK192" s="39"/>
      <c r="CL192" s="39"/>
      <c r="CM192" s="39"/>
      <c r="CN192" s="39"/>
      <c r="CO192" s="39"/>
      <c r="CP192" s="9"/>
      <c r="CQ192" s="9"/>
    </row>
    <row r="193" spans="1:95" ht="15.75" customHeight="1">
      <c r="A193" s="9"/>
      <c r="B193" s="9"/>
      <c r="C193" s="9"/>
      <c r="D193" s="9"/>
      <c r="E193" s="9"/>
      <c r="F193" s="9"/>
      <c r="G193" s="39"/>
      <c r="H193" s="49"/>
      <c r="I193" s="49"/>
      <c r="J193" s="9"/>
      <c r="K193" s="9"/>
      <c r="L193" s="9"/>
      <c r="M193" s="9"/>
      <c r="N193" s="9"/>
      <c r="O193" s="9"/>
      <c r="P193" s="40">
        <f t="shared" si="143"/>
        <v>0</v>
      </c>
      <c r="Q193" s="39"/>
      <c r="R193" s="39"/>
      <c r="S193" s="39"/>
      <c r="T193" s="41">
        <f t="shared" ref="T193:U193" si="237">E193</f>
        <v>0</v>
      </c>
      <c r="U193" s="41">
        <f t="shared" si="237"/>
        <v>0</v>
      </c>
      <c r="V193" s="39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49">
        <f t="shared" si="170"/>
        <v>0</v>
      </c>
      <c r="CH193" s="39"/>
      <c r="CI193" s="39"/>
      <c r="CJ193" s="39"/>
      <c r="CK193" s="39"/>
      <c r="CL193" s="39"/>
      <c r="CM193" s="39"/>
      <c r="CN193" s="39"/>
      <c r="CO193" s="39"/>
      <c r="CP193" s="9"/>
      <c r="CQ193" s="9"/>
    </row>
    <row r="194" spans="1:95" ht="15.75" customHeight="1">
      <c r="A194" s="9">
        <v>700</v>
      </c>
      <c r="B194" s="9" t="s">
        <v>274</v>
      </c>
      <c r="C194" s="9">
        <v>0</v>
      </c>
      <c r="D194" s="9">
        <v>0</v>
      </c>
      <c r="E194" s="9">
        <v>0</v>
      </c>
      <c r="F194" s="9">
        <v>0</v>
      </c>
      <c r="G194" s="39"/>
      <c r="H194" s="49">
        <f>+E194-F194-N194+O194</f>
        <v>0</v>
      </c>
      <c r="I194" s="49"/>
      <c r="J194" s="9">
        <v>700</v>
      </c>
      <c r="K194" s="9" t="s">
        <v>274</v>
      </c>
      <c r="L194" s="9">
        <v>0</v>
      </c>
      <c r="M194" s="50">
        <v>0</v>
      </c>
      <c r="N194" s="9">
        <v>0</v>
      </c>
      <c r="O194" s="50">
        <v>0</v>
      </c>
      <c r="P194" s="40">
        <f t="shared" si="143"/>
        <v>0</v>
      </c>
      <c r="Q194" s="39"/>
      <c r="R194" s="39">
        <v>700</v>
      </c>
      <c r="S194" s="39" t="s">
        <v>274</v>
      </c>
      <c r="T194" s="41">
        <f t="shared" ref="T194:U194" si="238">E194</f>
        <v>0</v>
      </c>
      <c r="U194" s="41">
        <f t="shared" si="238"/>
        <v>0</v>
      </c>
      <c r="V194" s="39"/>
      <c r="W194" s="42">
        <f>+W182+W192</f>
        <v>0</v>
      </c>
      <c r="X194" s="42"/>
      <c r="Y194" s="42">
        <f>+Y182+Y192</f>
        <v>0</v>
      </c>
      <c r="Z194" s="42"/>
      <c r="AA194" s="42">
        <v>0</v>
      </c>
      <c r="AB194" s="42"/>
      <c r="AC194" s="42">
        <v>0</v>
      </c>
      <c r="AD194" s="42"/>
      <c r="AE194" s="42">
        <f>+AE182+AE192</f>
        <v>201</v>
      </c>
      <c r="AF194" s="42"/>
      <c r="AG194" s="42">
        <f>+AG182+AG192</f>
        <v>-280.61000000000013</v>
      </c>
      <c r="AH194" s="42"/>
      <c r="AI194" s="42">
        <f>+AI182+AI192</f>
        <v>4708</v>
      </c>
      <c r="AJ194" s="42"/>
      <c r="AK194" s="42">
        <f>+AK182+AK192</f>
        <v>-1416</v>
      </c>
      <c r="AL194" s="4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49">
        <f t="shared" si="170"/>
        <v>0</v>
      </c>
      <c r="CH194" s="39"/>
      <c r="CI194" s="39"/>
      <c r="CJ194" s="39"/>
      <c r="CK194" s="39"/>
      <c r="CL194" s="39"/>
      <c r="CM194" s="39"/>
      <c r="CN194" s="39"/>
      <c r="CO194" s="39"/>
      <c r="CP194" s="9"/>
      <c r="CQ194" s="9"/>
    </row>
    <row r="195" spans="1:95" ht="15.75" customHeight="1">
      <c r="A195" s="9"/>
      <c r="B195" s="9"/>
      <c r="C195" s="9"/>
      <c r="D195" s="9"/>
      <c r="E195" s="9"/>
      <c r="F195" s="9"/>
      <c r="G195" s="39"/>
      <c r="H195" s="49"/>
      <c r="I195" s="49"/>
      <c r="J195" s="9"/>
      <c r="K195" s="9"/>
      <c r="L195" s="9"/>
      <c r="M195" s="9"/>
      <c r="N195" s="9"/>
      <c r="O195" s="9"/>
      <c r="P195" s="40">
        <f t="shared" si="143"/>
        <v>0</v>
      </c>
      <c r="Q195" s="39"/>
      <c r="R195" s="39"/>
      <c r="S195" s="39"/>
      <c r="T195" s="41">
        <f t="shared" ref="T195:U195" si="239">E195</f>
        <v>0</v>
      </c>
      <c r="U195" s="41">
        <f t="shared" si="239"/>
        <v>0</v>
      </c>
      <c r="V195" s="39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>
        <v>0</v>
      </c>
      <c r="AH195" s="42"/>
      <c r="AI195" s="55" t="s">
        <v>67</v>
      </c>
      <c r="AJ195" s="55"/>
      <c r="AK195" s="42"/>
      <c r="AL195" s="4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49">
        <f t="shared" si="170"/>
        <v>0</v>
      </c>
      <c r="CH195" s="39"/>
      <c r="CI195" s="39"/>
      <c r="CJ195" s="39"/>
      <c r="CK195" s="39"/>
      <c r="CL195" s="39"/>
      <c r="CM195" s="39"/>
      <c r="CN195" s="39"/>
      <c r="CO195" s="39"/>
      <c r="CP195" s="9"/>
      <c r="CQ195" s="9"/>
    </row>
    <row r="196" spans="1:95" ht="15.75" customHeight="1">
      <c r="A196" s="9">
        <v>715</v>
      </c>
      <c r="B196" s="9" t="s">
        <v>230</v>
      </c>
      <c r="C196" s="9">
        <v>0</v>
      </c>
      <c r="D196" s="9">
        <v>0</v>
      </c>
      <c r="E196" s="9">
        <v>0</v>
      </c>
      <c r="F196" s="50">
        <v>-19225</v>
      </c>
      <c r="G196" s="39"/>
      <c r="H196" s="49">
        <f t="shared" ref="H196:H202" si="240">+E196-F196-N196+O196</f>
        <v>0</v>
      </c>
      <c r="I196" s="49"/>
      <c r="J196" s="9">
        <v>715</v>
      </c>
      <c r="K196" s="9" t="s">
        <v>230</v>
      </c>
      <c r="L196" s="9">
        <v>200</v>
      </c>
      <c r="M196" s="50">
        <v>0</v>
      </c>
      <c r="N196" s="9">
        <v>0</v>
      </c>
      <c r="O196" s="50">
        <v>-19225</v>
      </c>
      <c r="P196" s="40">
        <f t="shared" si="143"/>
        <v>0</v>
      </c>
      <c r="Q196" s="39"/>
      <c r="R196" s="39">
        <v>715</v>
      </c>
      <c r="S196" s="9" t="s">
        <v>230</v>
      </c>
      <c r="T196" s="41">
        <f t="shared" ref="T196:U196" si="241">E196</f>
        <v>0</v>
      </c>
      <c r="U196" s="41">
        <f t="shared" si="241"/>
        <v>-19225</v>
      </c>
      <c r="V196" s="39"/>
      <c r="W196" s="42">
        <f t="shared" ref="W196:W201" si="242">+T196+U196</f>
        <v>-19225</v>
      </c>
      <c r="X196" s="42"/>
      <c r="Y196" s="42">
        <v>-24725</v>
      </c>
      <c r="Z196" s="42"/>
      <c r="AA196" s="42">
        <v>-17525</v>
      </c>
      <c r="AB196" s="42"/>
      <c r="AC196" s="42">
        <v>-13160</v>
      </c>
      <c r="AD196" s="42"/>
      <c r="AE196" s="42">
        <v>-14200</v>
      </c>
      <c r="AF196" s="42"/>
      <c r="AG196" s="42">
        <v>-14000</v>
      </c>
      <c r="AH196" s="42"/>
      <c r="AI196" s="42">
        <v>-10900</v>
      </c>
      <c r="AJ196" s="42"/>
      <c r="AK196" s="42">
        <v>-12200</v>
      </c>
      <c r="AL196" s="49"/>
      <c r="AM196" s="49">
        <f>+W196</f>
        <v>-19225</v>
      </c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49">
        <f t="shared" si="170"/>
        <v>0</v>
      </c>
      <c r="CH196" s="39"/>
      <c r="CI196" s="39"/>
      <c r="CJ196" s="39"/>
      <c r="CK196" s="39"/>
      <c r="CL196" s="39"/>
      <c r="CM196" s="39"/>
      <c r="CN196" s="39"/>
      <c r="CO196" s="39"/>
      <c r="CP196" s="9"/>
      <c r="CQ196" s="9"/>
    </row>
    <row r="197" spans="1:95" ht="15.75" customHeight="1">
      <c r="A197" s="9">
        <v>731</v>
      </c>
      <c r="B197" s="9" t="s">
        <v>232</v>
      </c>
      <c r="C197" s="9">
        <v>0</v>
      </c>
      <c r="D197" s="9">
        <v>0</v>
      </c>
      <c r="E197" s="9">
        <v>0</v>
      </c>
      <c r="F197" s="50">
        <v>-1504</v>
      </c>
      <c r="G197" s="39"/>
      <c r="H197" s="49">
        <f t="shared" si="240"/>
        <v>0</v>
      </c>
      <c r="I197" s="49"/>
      <c r="J197" s="9">
        <v>731</v>
      </c>
      <c r="K197" s="9" t="s">
        <v>232</v>
      </c>
      <c r="L197" s="9">
        <v>0</v>
      </c>
      <c r="M197" s="50">
        <v>0</v>
      </c>
      <c r="N197" s="9">
        <v>0</v>
      </c>
      <c r="O197" s="50">
        <v>-1504</v>
      </c>
      <c r="P197" s="40">
        <f t="shared" si="143"/>
        <v>0</v>
      </c>
      <c r="Q197" s="39"/>
      <c r="R197" s="39">
        <v>731</v>
      </c>
      <c r="S197" s="9" t="s">
        <v>232</v>
      </c>
      <c r="T197" s="41">
        <f t="shared" ref="T197:U197" si="243">E197</f>
        <v>0</v>
      </c>
      <c r="U197" s="41">
        <f t="shared" si="243"/>
        <v>-1504</v>
      </c>
      <c r="V197" s="39"/>
      <c r="W197" s="42">
        <f t="shared" si="242"/>
        <v>-1504</v>
      </c>
      <c r="X197" s="42"/>
      <c r="Y197" s="42">
        <v>-1492</v>
      </c>
      <c r="Z197" s="42"/>
      <c r="AA197" s="42">
        <v>-1525</v>
      </c>
      <c r="AB197" s="42"/>
      <c r="AC197" s="42">
        <v>-2494</v>
      </c>
      <c r="AD197" s="42"/>
      <c r="AE197" s="42">
        <v>-2363</v>
      </c>
      <c r="AF197" s="42"/>
      <c r="AG197" s="42">
        <v>-3698</v>
      </c>
      <c r="AH197" s="42"/>
      <c r="AI197" s="42">
        <v>-1945</v>
      </c>
      <c r="AJ197" s="42"/>
      <c r="AK197" s="42">
        <v>-1431</v>
      </c>
      <c r="AL197" s="49"/>
      <c r="AM197" s="39"/>
      <c r="AN197" s="49">
        <f>+W197</f>
        <v>-1504</v>
      </c>
      <c r="AO197" s="4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49">
        <f t="shared" si="170"/>
        <v>0</v>
      </c>
      <c r="CH197" s="39"/>
      <c r="CI197" s="39"/>
      <c r="CJ197" s="39"/>
      <c r="CK197" s="39"/>
      <c r="CL197" s="39"/>
      <c r="CM197" s="39"/>
      <c r="CN197" s="39"/>
      <c r="CO197" s="39"/>
      <c r="CP197" s="9"/>
      <c r="CQ197" s="9"/>
    </row>
    <row r="198" spans="1:95" ht="15.75" customHeight="1">
      <c r="A198" s="9">
        <v>732</v>
      </c>
      <c r="B198" s="9" t="s">
        <v>266</v>
      </c>
      <c r="C198" s="9"/>
      <c r="D198" s="9"/>
      <c r="E198" s="9">
        <v>0</v>
      </c>
      <c r="F198" s="9">
        <v>-672</v>
      </c>
      <c r="G198" s="39"/>
      <c r="H198" s="49">
        <f t="shared" si="240"/>
        <v>0</v>
      </c>
      <c r="I198" s="49"/>
      <c r="J198" s="9">
        <v>732</v>
      </c>
      <c r="K198" s="9" t="s">
        <v>266</v>
      </c>
      <c r="L198" s="9">
        <v>0</v>
      </c>
      <c r="M198" s="50">
        <v>0</v>
      </c>
      <c r="N198" s="9">
        <v>0</v>
      </c>
      <c r="O198" s="9">
        <v>-672</v>
      </c>
      <c r="P198" s="40">
        <f t="shared" si="143"/>
        <v>0</v>
      </c>
      <c r="Q198" s="39"/>
      <c r="R198" s="9">
        <v>732</v>
      </c>
      <c r="S198" s="9" t="s">
        <v>266</v>
      </c>
      <c r="T198" s="41">
        <f t="shared" ref="T198:U198" si="244">E198</f>
        <v>0</v>
      </c>
      <c r="U198" s="41">
        <f t="shared" si="244"/>
        <v>-672</v>
      </c>
      <c r="V198" s="39"/>
      <c r="W198" s="42">
        <f t="shared" si="242"/>
        <v>-672</v>
      </c>
      <c r="X198" s="42"/>
      <c r="Y198" s="42">
        <v>-1434</v>
      </c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9"/>
      <c r="AM198" s="39"/>
      <c r="AN198" s="49"/>
      <c r="AO198" s="49">
        <f>+W198</f>
        <v>-672</v>
      </c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49">
        <f t="shared" si="170"/>
        <v>0</v>
      </c>
      <c r="CH198" s="39"/>
      <c r="CI198" s="39"/>
      <c r="CJ198" s="39"/>
      <c r="CK198" s="39"/>
      <c r="CL198" s="39"/>
      <c r="CM198" s="39"/>
      <c r="CN198" s="39"/>
      <c r="CO198" s="39"/>
      <c r="CP198" s="9"/>
      <c r="CQ198" s="9"/>
    </row>
    <row r="199" spans="1:95" ht="15.75" customHeight="1">
      <c r="A199" s="9">
        <v>733</v>
      </c>
      <c r="B199" s="9" t="s">
        <v>233</v>
      </c>
      <c r="C199" s="9">
        <v>0</v>
      </c>
      <c r="D199" s="9">
        <v>0</v>
      </c>
      <c r="E199" s="9">
        <v>0</v>
      </c>
      <c r="F199" s="9">
        <v>0</v>
      </c>
      <c r="G199" s="39"/>
      <c r="H199" s="49">
        <f t="shared" si="240"/>
        <v>0</v>
      </c>
      <c r="I199" s="49"/>
      <c r="J199" s="9">
        <v>733</v>
      </c>
      <c r="K199" s="9" t="s">
        <v>233</v>
      </c>
      <c r="L199" s="9">
        <v>0</v>
      </c>
      <c r="M199" s="50">
        <v>0</v>
      </c>
      <c r="N199" s="9">
        <v>0</v>
      </c>
      <c r="O199" s="50">
        <v>0</v>
      </c>
      <c r="P199" s="40">
        <f t="shared" si="143"/>
        <v>0</v>
      </c>
      <c r="Q199" s="39"/>
      <c r="R199" s="39">
        <v>733</v>
      </c>
      <c r="S199" s="9" t="s">
        <v>233</v>
      </c>
      <c r="T199" s="41">
        <f t="shared" ref="T199:U199" si="245">E199</f>
        <v>0</v>
      </c>
      <c r="U199" s="41">
        <f t="shared" si="245"/>
        <v>0</v>
      </c>
      <c r="V199" s="39"/>
      <c r="W199" s="42">
        <f t="shared" si="242"/>
        <v>0</v>
      </c>
      <c r="X199" s="42"/>
      <c r="Y199" s="42">
        <v>0</v>
      </c>
      <c r="Z199" s="42"/>
      <c r="AA199" s="42">
        <v>0</v>
      </c>
      <c r="AB199" s="42"/>
      <c r="AC199" s="42">
        <v>0</v>
      </c>
      <c r="AD199" s="42"/>
      <c r="AE199" s="42">
        <v>0</v>
      </c>
      <c r="AF199" s="42"/>
      <c r="AG199" s="42">
        <v>0</v>
      </c>
      <c r="AH199" s="42"/>
      <c r="AI199" s="42">
        <v>0</v>
      </c>
      <c r="AJ199" s="42"/>
      <c r="AK199" s="42">
        <v>0</v>
      </c>
      <c r="AL199" s="49"/>
      <c r="AM199" s="39"/>
      <c r="AN199" s="39"/>
      <c r="AO199" s="39"/>
      <c r="AP199" s="49">
        <f>+W199</f>
        <v>0</v>
      </c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49">
        <f t="shared" si="170"/>
        <v>0</v>
      </c>
      <c r="CH199" s="39"/>
      <c r="CI199" s="39"/>
      <c r="CJ199" s="39"/>
      <c r="CK199" s="39"/>
      <c r="CL199" s="39"/>
      <c r="CM199" s="39"/>
      <c r="CN199" s="39"/>
      <c r="CO199" s="39"/>
      <c r="CP199" s="9"/>
      <c r="CQ199" s="9"/>
    </row>
    <row r="200" spans="1:95" ht="15.75" customHeight="1">
      <c r="A200" s="9">
        <v>736</v>
      </c>
      <c r="B200" s="9" t="s">
        <v>288</v>
      </c>
      <c r="C200" s="9">
        <v>0</v>
      </c>
      <c r="D200" s="9">
        <v>0</v>
      </c>
      <c r="E200" s="9">
        <v>0</v>
      </c>
      <c r="F200" s="9">
        <v>0</v>
      </c>
      <c r="G200" s="39"/>
      <c r="H200" s="49">
        <f t="shared" si="240"/>
        <v>0</v>
      </c>
      <c r="I200" s="49"/>
      <c r="J200" s="9">
        <v>736</v>
      </c>
      <c r="K200" s="9" t="s">
        <v>288</v>
      </c>
      <c r="L200" s="50">
        <v>18000</v>
      </c>
      <c r="M200" s="50">
        <v>0</v>
      </c>
      <c r="N200" s="9">
        <v>0</v>
      </c>
      <c r="O200" s="50">
        <v>0</v>
      </c>
      <c r="P200" s="40">
        <f t="shared" si="143"/>
        <v>0</v>
      </c>
      <c r="Q200" s="39"/>
      <c r="R200" s="39">
        <v>736</v>
      </c>
      <c r="S200" s="9" t="s">
        <v>288</v>
      </c>
      <c r="T200" s="41">
        <f t="shared" ref="T200:U200" si="246">E200</f>
        <v>0</v>
      </c>
      <c r="U200" s="41">
        <f t="shared" si="246"/>
        <v>0</v>
      </c>
      <c r="V200" s="39"/>
      <c r="W200" s="42">
        <f t="shared" si="242"/>
        <v>0</v>
      </c>
      <c r="X200" s="42"/>
      <c r="Y200" s="42">
        <v>-27450</v>
      </c>
      <c r="Z200" s="42"/>
      <c r="AA200" s="42">
        <v>-40450</v>
      </c>
      <c r="AB200" s="42"/>
      <c r="AC200" s="42">
        <v>-31500</v>
      </c>
      <c r="AD200" s="42"/>
      <c r="AE200" s="42">
        <v>-35250</v>
      </c>
      <c r="AF200" s="42"/>
      <c r="AG200" s="42">
        <v>-30479</v>
      </c>
      <c r="AH200" s="42"/>
      <c r="AI200" s="42">
        <v>-19500</v>
      </c>
      <c r="AJ200" s="42"/>
      <c r="AK200" s="42">
        <v>-28500</v>
      </c>
      <c r="AL200" s="49"/>
      <c r="AM200" s="39"/>
      <c r="AN200" s="39"/>
      <c r="AO200" s="39"/>
      <c r="AP200" s="39"/>
      <c r="AQ200" s="49">
        <f>+W200</f>
        <v>0</v>
      </c>
      <c r="AR200" s="4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49">
        <f t="shared" si="170"/>
        <v>0</v>
      </c>
      <c r="CH200" s="39"/>
      <c r="CI200" s="39"/>
      <c r="CJ200" s="39"/>
      <c r="CK200" s="39"/>
      <c r="CL200" s="39"/>
      <c r="CM200" s="39"/>
      <c r="CN200" s="39"/>
      <c r="CO200" s="39"/>
      <c r="CP200" s="9"/>
      <c r="CQ200" s="9"/>
    </row>
    <row r="201" spans="1:95" ht="15.75" customHeight="1">
      <c r="A201" s="9">
        <v>738</v>
      </c>
      <c r="B201" s="9" t="s">
        <v>235</v>
      </c>
      <c r="C201" s="9">
        <v>0</v>
      </c>
      <c r="D201" s="9">
        <v>0</v>
      </c>
      <c r="E201" s="9">
        <v>0</v>
      </c>
      <c r="F201" s="9">
        <v>0</v>
      </c>
      <c r="G201" s="39"/>
      <c r="H201" s="49">
        <f t="shared" si="240"/>
        <v>0</v>
      </c>
      <c r="I201" s="49"/>
      <c r="J201" s="9">
        <v>738</v>
      </c>
      <c r="K201" s="9" t="s">
        <v>235</v>
      </c>
      <c r="L201" s="9">
        <v>0</v>
      </c>
      <c r="M201" s="50">
        <v>0</v>
      </c>
      <c r="N201" s="9">
        <v>0</v>
      </c>
      <c r="O201" s="50">
        <v>0</v>
      </c>
      <c r="P201" s="40">
        <f t="shared" si="143"/>
        <v>0</v>
      </c>
      <c r="Q201" s="39"/>
      <c r="R201" s="39">
        <v>738</v>
      </c>
      <c r="S201" s="9" t="s">
        <v>235</v>
      </c>
      <c r="T201" s="41">
        <f t="shared" ref="T201:U201" si="247">E201</f>
        <v>0</v>
      </c>
      <c r="U201" s="41">
        <f t="shared" si="247"/>
        <v>0</v>
      </c>
      <c r="V201" s="39"/>
      <c r="W201" s="42">
        <f t="shared" si="242"/>
        <v>0</v>
      </c>
      <c r="X201" s="42"/>
      <c r="Y201" s="42">
        <v>-320</v>
      </c>
      <c r="Z201" s="42"/>
      <c r="AA201" s="42">
        <v>-3838</v>
      </c>
      <c r="AB201" s="42"/>
      <c r="AC201" s="42">
        <v>-1351</v>
      </c>
      <c r="AD201" s="42"/>
      <c r="AE201" s="42">
        <v>-1333</v>
      </c>
      <c r="AF201" s="42"/>
      <c r="AG201" s="42">
        <v>0</v>
      </c>
      <c r="AH201" s="42"/>
      <c r="AI201" s="42">
        <v>-885</v>
      </c>
      <c r="AJ201" s="42"/>
      <c r="AK201" s="42">
        <v>0</v>
      </c>
      <c r="AL201" s="49"/>
      <c r="AM201" s="39"/>
      <c r="AN201" s="39"/>
      <c r="AO201" s="39"/>
      <c r="AP201" s="39"/>
      <c r="AQ201" s="39"/>
      <c r="AR201" s="39"/>
      <c r="AS201" s="49">
        <f>+W201</f>
        <v>0</v>
      </c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49">
        <f t="shared" si="170"/>
        <v>0</v>
      </c>
      <c r="CH201" s="39"/>
      <c r="CI201" s="39"/>
      <c r="CJ201" s="39"/>
      <c r="CK201" s="39"/>
      <c r="CL201" s="39"/>
      <c r="CM201" s="39"/>
      <c r="CN201" s="39"/>
      <c r="CO201" s="39"/>
      <c r="CP201" s="9"/>
      <c r="CQ201" s="9"/>
    </row>
    <row r="202" spans="1:95" ht="15.75" customHeight="1">
      <c r="A202" s="9">
        <v>748</v>
      </c>
      <c r="B202" s="9" t="s">
        <v>239</v>
      </c>
      <c r="C202" s="9">
        <v>0</v>
      </c>
      <c r="D202" s="9">
        <v>0</v>
      </c>
      <c r="E202" s="9">
        <v>0</v>
      </c>
      <c r="F202" s="50">
        <v>-21401</v>
      </c>
      <c r="G202" s="39"/>
      <c r="H202" s="49">
        <f t="shared" si="240"/>
        <v>0</v>
      </c>
      <c r="I202" s="49"/>
      <c r="J202" s="9">
        <v>748</v>
      </c>
      <c r="K202" s="9" t="s">
        <v>239</v>
      </c>
      <c r="L202" s="50">
        <v>18200</v>
      </c>
      <c r="M202" s="50">
        <v>0</v>
      </c>
      <c r="N202" s="9">
        <v>0</v>
      </c>
      <c r="O202" s="50">
        <v>-21401</v>
      </c>
      <c r="P202" s="40">
        <f t="shared" si="143"/>
        <v>0</v>
      </c>
      <c r="Q202" s="39"/>
      <c r="R202" s="39">
        <v>748</v>
      </c>
      <c r="S202" s="9" t="s">
        <v>239</v>
      </c>
      <c r="T202" s="41">
        <f t="shared" ref="T202:U202" si="248">E202</f>
        <v>0</v>
      </c>
      <c r="U202" s="41">
        <f t="shared" si="248"/>
        <v>-21401</v>
      </c>
      <c r="V202" s="39"/>
      <c r="W202" s="42">
        <f>SUM(W196:W201)</f>
        <v>-21401</v>
      </c>
      <c r="X202" s="42"/>
      <c r="Y202" s="42">
        <f>SUM(Y196:Y201)</f>
        <v>-55421</v>
      </c>
      <c r="Z202" s="42"/>
      <c r="AA202" s="42">
        <v>-63338</v>
      </c>
      <c r="AB202" s="42"/>
      <c r="AC202" s="42">
        <v>-48505</v>
      </c>
      <c r="AD202" s="42"/>
      <c r="AE202" s="42">
        <f>SUM(AE196:AE201)</f>
        <v>-53146</v>
      </c>
      <c r="AF202" s="42"/>
      <c r="AG202" s="42">
        <f>SUM(AG196:AG201)</f>
        <v>-48177</v>
      </c>
      <c r="AH202" s="42"/>
      <c r="AI202" s="42">
        <f>SUM(AI196:AI201)</f>
        <v>-33230</v>
      </c>
      <c r="AJ202" s="42"/>
      <c r="AK202" s="42">
        <f>SUM(AK196:AK201)</f>
        <v>-42131</v>
      </c>
      <c r="AL202" s="4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49">
        <f t="shared" si="170"/>
        <v>21401</v>
      </c>
      <c r="CH202" s="39"/>
      <c r="CI202" s="39"/>
      <c r="CJ202" s="39"/>
      <c r="CK202" s="39"/>
      <c r="CL202" s="39"/>
      <c r="CM202" s="39"/>
      <c r="CN202" s="39"/>
      <c r="CO202" s="39"/>
      <c r="CP202" s="9"/>
      <c r="CQ202" s="9"/>
    </row>
    <row r="203" spans="1:95" ht="15.75" customHeight="1">
      <c r="A203" s="9"/>
      <c r="B203" s="9"/>
      <c r="C203" s="9"/>
      <c r="D203" s="9"/>
      <c r="E203" s="9"/>
      <c r="F203" s="9"/>
      <c r="G203" s="39"/>
      <c r="H203" s="49"/>
      <c r="I203" s="49"/>
      <c r="J203" s="9"/>
      <c r="K203" s="9"/>
      <c r="L203" s="9"/>
      <c r="M203" s="9"/>
      <c r="N203" s="9"/>
      <c r="O203" s="9"/>
      <c r="P203" s="40">
        <f t="shared" si="143"/>
        <v>0</v>
      </c>
      <c r="Q203" s="39"/>
      <c r="R203" s="39"/>
      <c r="S203" s="9"/>
      <c r="T203" s="41">
        <f t="shared" ref="T203:U203" si="249">E203</f>
        <v>0</v>
      </c>
      <c r="U203" s="41">
        <f t="shared" si="249"/>
        <v>0</v>
      </c>
      <c r="V203" s="39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>
        <v>0</v>
      </c>
      <c r="AH203" s="42"/>
      <c r="AI203" s="42"/>
      <c r="AJ203" s="42"/>
      <c r="AK203" s="42"/>
      <c r="AL203" s="4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49">
        <f t="shared" si="170"/>
        <v>0</v>
      </c>
      <c r="CH203" s="39"/>
      <c r="CI203" s="39"/>
      <c r="CJ203" s="39"/>
      <c r="CK203" s="39"/>
      <c r="CL203" s="39"/>
      <c r="CM203" s="39"/>
      <c r="CN203" s="39"/>
      <c r="CO203" s="39"/>
      <c r="CP203" s="9"/>
      <c r="CQ203" s="9"/>
    </row>
    <row r="204" spans="1:95" ht="15.75" customHeight="1">
      <c r="A204" s="9">
        <v>751</v>
      </c>
      <c r="B204" s="9" t="s">
        <v>240</v>
      </c>
      <c r="C204" s="9">
        <v>0</v>
      </c>
      <c r="D204" s="9">
        <v>0</v>
      </c>
      <c r="E204" s="9">
        <v>258.60000000000002</v>
      </c>
      <c r="F204" s="9">
        <v>0</v>
      </c>
      <c r="G204" s="39"/>
      <c r="H204" s="49">
        <f t="shared" ref="H204:H221" si="250">+E204-F204-N204+O204</f>
        <v>0</v>
      </c>
      <c r="I204" s="49"/>
      <c r="J204" s="9">
        <v>751</v>
      </c>
      <c r="K204" s="9" t="s">
        <v>240</v>
      </c>
      <c r="L204" s="9">
        <v>0</v>
      </c>
      <c r="M204" s="50">
        <v>0</v>
      </c>
      <c r="N204" s="9">
        <v>258.60000000000002</v>
      </c>
      <c r="O204" s="50">
        <v>0</v>
      </c>
      <c r="P204" s="40">
        <f t="shared" si="143"/>
        <v>0</v>
      </c>
      <c r="Q204" s="39"/>
      <c r="R204" s="39">
        <v>751</v>
      </c>
      <c r="S204" s="9" t="s">
        <v>240</v>
      </c>
      <c r="T204" s="41">
        <f t="shared" ref="T204:U204" si="251">E204</f>
        <v>258.60000000000002</v>
      </c>
      <c r="U204" s="41">
        <f t="shared" si="251"/>
        <v>0</v>
      </c>
      <c r="V204" s="39"/>
      <c r="W204" s="42">
        <f t="shared" ref="W204:W220" si="252">+T204+U204</f>
        <v>258.60000000000002</v>
      </c>
      <c r="X204" s="42"/>
      <c r="Y204" s="42">
        <v>4413.75</v>
      </c>
      <c r="Z204" s="42"/>
      <c r="AA204" s="42">
        <v>970.35</v>
      </c>
      <c r="AB204" s="42"/>
      <c r="AC204" s="42">
        <v>2625</v>
      </c>
      <c r="AD204" s="42"/>
      <c r="AE204" s="42">
        <v>3720</v>
      </c>
      <c r="AF204" s="42"/>
      <c r="AG204" s="42">
        <v>559.20000000000005</v>
      </c>
      <c r="AH204" s="42"/>
      <c r="AI204" s="42">
        <v>1820</v>
      </c>
      <c r="AJ204" s="42"/>
      <c r="AK204" s="42">
        <v>5181.25</v>
      </c>
      <c r="AL204" s="49"/>
      <c r="AM204" s="39"/>
      <c r="AN204" s="39"/>
      <c r="AO204" s="39"/>
      <c r="AP204" s="39"/>
      <c r="AQ204" s="39"/>
      <c r="AR204" s="39"/>
      <c r="AS204" s="39"/>
      <c r="AT204" s="39"/>
      <c r="AU204" s="39"/>
      <c r="AV204" s="49">
        <f>+W204</f>
        <v>258.60000000000002</v>
      </c>
      <c r="AW204" s="4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49">
        <f t="shared" si="170"/>
        <v>0</v>
      </c>
      <c r="CH204" s="39"/>
      <c r="CI204" s="39"/>
      <c r="CJ204" s="39"/>
      <c r="CK204" s="39"/>
      <c r="CL204" s="39"/>
      <c r="CM204" s="39"/>
      <c r="CN204" s="39"/>
      <c r="CO204" s="39"/>
      <c r="CP204" s="9"/>
      <c r="CQ204" s="9"/>
    </row>
    <row r="205" spans="1:95" ht="15.75" customHeight="1">
      <c r="A205" s="9">
        <v>756</v>
      </c>
      <c r="B205" s="9" t="s">
        <v>241</v>
      </c>
      <c r="C205" s="9">
        <v>0</v>
      </c>
      <c r="D205" s="9">
        <v>0</v>
      </c>
      <c r="E205" s="9">
        <v>0</v>
      </c>
      <c r="F205" s="9">
        <v>0</v>
      </c>
      <c r="G205" s="39"/>
      <c r="H205" s="49">
        <f t="shared" si="250"/>
        <v>0</v>
      </c>
      <c r="I205" s="49"/>
      <c r="J205" s="9">
        <v>756</v>
      </c>
      <c r="K205" s="9" t="s">
        <v>241</v>
      </c>
      <c r="L205" s="9">
        <v>0</v>
      </c>
      <c r="M205" s="50">
        <v>0</v>
      </c>
      <c r="N205" s="9">
        <v>0</v>
      </c>
      <c r="O205" s="50">
        <v>0</v>
      </c>
      <c r="P205" s="40">
        <f t="shared" si="143"/>
        <v>0</v>
      </c>
      <c r="Q205" s="39"/>
      <c r="R205" s="39">
        <v>756</v>
      </c>
      <c r="S205" s="9" t="s">
        <v>241</v>
      </c>
      <c r="T205" s="41">
        <f t="shared" ref="T205:U205" si="253">E205</f>
        <v>0</v>
      </c>
      <c r="U205" s="41">
        <f t="shared" si="253"/>
        <v>0</v>
      </c>
      <c r="V205" s="39"/>
      <c r="W205" s="42">
        <f t="shared" si="252"/>
        <v>0</v>
      </c>
      <c r="X205" s="42"/>
      <c r="Y205" s="42">
        <v>0</v>
      </c>
      <c r="Z205" s="42"/>
      <c r="AA205" s="42">
        <v>0</v>
      </c>
      <c r="AB205" s="42"/>
      <c r="AC205" s="42">
        <v>0</v>
      </c>
      <c r="AD205" s="42"/>
      <c r="AE205" s="42">
        <v>0</v>
      </c>
      <c r="AF205" s="42"/>
      <c r="AG205" s="42">
        <v>0</v>
      </c>
      <c r="AH205" s="42"/>
      <c r="AI205" s="42">
        <v>0</v>
      </c>
      <c r="AJ205" s="42"/>
      <c r="AK205" s="42">
        <v>0</v>
      </c>
      <c r="AL205" s="4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49">
        <f>+W205</f>
        <v>0</v>
      </c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49">
        <f t="shared" si="170"/>
        <v>0</v>
      </c>
      <c r="CH205" s="39"/>
      <c r="CI205" s="39"/>
      <c r="CJ205" s="39"/>
      <c r="CK205" s="39"/>
      <c r="CL205" s="39"/>
      <c r="CM205" s="39"/>
      <c r="CN205" s="39"/>
      <c r="CO205" s="39"/>
      <c r="CP205" s="9"/>
      <c r="CQ205" s="9"/>
    </row>
    <row r="206" spans="1:95" ht="15.75" customHeight="1">
      <c r="A206" s="9">
        <v>760</v>
      </c>
      <c r="B206" s="9" t="s">
        <v>289</v>
      </c>
      <c r="C206" s="9">
        <v>0</v>
      </c>
      <c r="D206" s="9">
        <v>0</v>
      </c>
      <c r="E206" s="9">
        <v>0</v>
      </c>
      <c r="F206" s="9">
        <v>0</v>
      </c>
      <c r="G206" s="39"/>
      <c r="H206" s="49">
        <f t="shared" si="250"/>
        <v>0</v>
      </c>
      <c r="I206" s="49"/>
      <c r="J206" s="9">
        <v>760</v>
      </c>
      <c r="K206" s="9" t="s">
        <v>289</v>
      </c>
      <c r="L206" s="9">
        <v>0</v>
      </c>
      <c r="M206" s="50">
        <v>0</v>
      </c>
      <c r="N206" s="9">
        <v>0</v>
      </c>
      <c r="O206" s="50">
        <v>0</v>
      </c>
      <c r="P206" s="40">
        <f t="shared" si="143"/>
        <v>0</v>
      </c>
      <c r="Q206" s="39"/>
      <c r="R206" s="39">
        <v>760</v>
      </c>
      <c r="S206" s="9" t="s">
        <v>289</v>
      </c>
      <c r="T206" s="41">
        <f t="shared" ref="T206:U206" si="254">E206</f>
        <v>0</v>
      </c>
      <c r="U206" s="41">
        <f t="shared" si="254"/>
        <v>0</v>
      </c>
      <c r="V206" s="39"/>
      <c r="W206" s="42">
        <f t="shared" si="252"/>
        <v>0</v>
      </c>
      <c r="X206" s="42"/>
      <c r="Y206" s="42">
        <v>71.069999999999993</v>
      </c>
      <c r="Z206" s="42"/>
      <c r="AA206" s="42">
        <v>165</v>
      </c>
      <c r="AB206" s="42"/>
      <c r="AC206" s="42">
        <v>0</v>
      </c>
      <c r="AD206" s="42"/>
      <c r="AE206" s="42">
        <v>10280.49</v>
      </c>
      <c r="AF206" s="42"/>
      <c r="AG206" s="42">
        <v>0</v>
      </c>
      <c r="AH206" s="42"/>
      <c r="AI206" s="42">
        <v>0</v>
      </c>
      <c r="AJ206" s="42"/>
      <c r="AK206" s="42">
        <v>0</v>
      </c>
      <c r="AL206" s="4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49">
        <f>+W206</f>
        <v>0</v>
      </c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49">
        <f t="shared" si="170"/>
        <v>0</v>
      </c>
      <c r="CH206" s="39"/>
      <c r="CI206" s="39"/>
      <c r="CJ206" s="39"/>
      <c r="CK206" s="39"/>
      <c r="CL206" s="39"/>
      <c r="CM206" s="39"/>
      <c r="CN206" s="39"/>
      <c r="CO206" s="39"/>
      <c r="CP206" s="9"/>
      <c r="CQ206" s="9"/>
    </row>
    <row r="207" spans="1:95" ht="15.75" customHeight="1">
      <c r="A207" s="9">
        <v>762</v>
      </c>
      <c r="B207" s="9" t="s">
        <v>243</v>
      </c>
      <c r="C207" s="9">
        <v>0</v>
      </c>
      <c r="D207" s="9">
        <v>0</v>
      </c>
      <c r="E207" s="9">
        <v>0</v>
      </c>
      <c r="F207" s="9">
        <v>0</v>
      </c>
      <c r="G207" s="39"/>
      <c r="H207" s="49">
        <f t="shared" si="250"/>
        <v>0</v>
      </c>
      <c r="I207" s="49"/>
      <c r="J207" s="9">
        <v>762</v>
      </c>
      <c r="K207" s="9" t="s">
        <v>243</v>
      </c>
      <c r="L207" s="9">
        <v>0</v>
      </c>
      <c r="M207" s="50">
        <v>0</v>
      </c>
      <c r="N207" s="9">
        <v>0</v>
      </c>
      <c r="O207" s="50">
        <v>0</v>
      </c>
      <c r="P207" s="40">
        <f t="shared" si="143"/>
        <v>0</v>
      </c>
      <c r="Q207" s="39"/>
      <c r="R207" s="39">
        <v>762</v>
      </c>
      <c r="S207" s="9" t="s">
        <v>243</v>
      </c>
      <c r="T207" s="41">
        <f t="shared" ref="T207:U207" si="255">E207</f>
        <v>0</v>
      </c>
      <c r="U207" s="41">
        <f t="shared" si="255"/>
        <v>0</v>
      </c>
      <c r="V207" s="39"/>
      <c r="W207" s="42">
        <f t="shared" si="252"/>
        <v>0</v>
      </c>
      <c r="X207" s="42"/>
      <c r="Y207" s="42">
        <v>0</v>
      </c>
      <c r="Z207" s="42"/>
      <c r="AA207" s="42">
        <v>0</v>
      </c>
      <c r="AB207" s="42"/>
      <c r="AC207" s="42">
        <v>0</v>
      </c>
      <c r="AD207" s="42"/>
      <c r="AE207" s="42">
        <v>0</v>
      </c>
      <c r="AF207" s="42"/>
      <c r="AG207" s="42">
        <v>0</v>
      </c>
      <c r="AH207" s="42"/>
      <c r="AI207" s="42">
        <v>0</v>
      </c>
      <c r="AJ207" s="42"/>
      <c r="AK207" s="42">
        <v>0</v>
      </c>
      <c r="AL207" s="4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49">
        <f>+W207</f>
        <v>0</v>
      </c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49">
        <f t="shared" si="170"/>
        <v>0</v>
      </c>
      <c r="CH207" s="39"/>
      <c r="CI207" s="39"/>
      <c r="CJ207" s="39"/>
      <c r="CK207" s="39"/>
      <c r="CL207" s="39"/>
      <c r="CM207" s="39"/>
      <c r="CN207" s="39"/>
      <c r="CO207" s="39"/>
      <c r="CP207" s="9"/>
      <c r="CQ207" s="9"/>
    </row>
    <row r="208" spans="1:95" ht="15.75" customHeight="1">
      <c r="A208" s="9">
        <v>764</v>
      </c>
      <c r="B208" s="9" t="s">
        <v>244</v>
      </c>
      <c r="C208" s="9">
        <v>0</v>
      </c>
      <c r="D208" s="9">
        <v>0</v>
      </c>
      <c r="E208" s="9">
        <v>688</v>
      </c>
      <c r="F208" s="9">
        <v>0</v>
      </c>
      <c r="G208" s="39"/>
      <c r="H208" s="49">
        <f t="shared" si="250"/>
        <v>0</v>
      </c>
      <c r="I208" s="49"/>
      <c r="J208" s="9">
        <v>764</v>
      </c>
      <c r="K208" s="9" t="s">
        <v>244</v>
      </c>
      <c r="L208" s="9">
        <v>0</v>
      </c>
      <c r="M208" s="50">
        <v>0</v>
      </c>
      <c r="N208" s="9">
        <v>688</v>
      </c>
      <c r="O208" s="50">
        <v>0</v>
      </c>
      <c r="P208" s="40">
        <f t="shared" si="143"/>
        <v>0</v>
      </c>
      <c r="Q208" s="39"/>
      <c r="R208" s="39">
        <v>764</v>
      </c>
      <c r="S208" s="9" t="s">
        <v>244</v>
      </c>
      <c r="T208" s="41">
        <f t="shared" ref="T208:U208" si="256">E208</f>
        <v>688</v>
      </c>
      <c r="U208" s="41">
        <f t="shared" si="256"/>
        <v>0</v>
      </c>
      <c r="V208" s="39"/>
      <c r="W208" s="42">
        <f t="shared" si="252"/>
        <v>688</v>
      </c>
      <c r="X208" s="42"/>
      <c r="Y208" s="42">
        <v>322.25</v>
      </c>
      <c r="Z208" s="42"/>
      <c r="AA208" s="42">
        <v>4431</v>
      </c>
      <c r="AB208" s="42"/>
      <c r="AC208" s="42">
        <v>2657.7</v>
      </c>
      <c r="AD208" s="42"/>
      <c r="AE208" s="42">
        <v>0</v>
      </c>
      <c r="AF208" s="42"/>
      <c r="AG208" s="42">
        <v>815.55</v>
      </c>
      <c r="AH208" s="42"/>
      <c r="AI208" s="42">
        <v>574</v>
      </c>
      <c r="AJ208" s="42"/>
      <c r="AK208" s="42">
        <v>1477.65</v>
      </c>
      <c r="AL208" s="4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49">
        <f>+W208</f>
        <v>688</v>
      </c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49">
        <f t="shared" si="170"/>
        <v>0</v>
      </c>
      <c r="CH208" s="39"/>
      <c r="CI208" s="39"/>
      <c r="CJ208" s="39"/>
      <c r="CK208" s="39"/>
      <c r="CL208" s="39"/>
      <c r="CM208" s="39"/>
      <c r="CN208" s="39"/>
      <c r="CO208" s="39"/>
      <c r="CP208" s="9"/>
      <c r="CQ208" s="9"/>
    </row>
    <row r="209" spans="1:95" ht="15.75" customHeight="1">
      <c r="A209" s="9">
        <v>770</v>
      </c>
      <c r="B209" s="9" t="s">
        <v>247</v>
      </c>
      <c r="C209" s="9">
        <v>0</v>
      </c>
      <c r="D209" s="9">
        <v>0</v>
      </c>
      <c r="E209" s="9">
        <v>4200</v>
      </c>
      <c r="F209" s="9">
        <v>0</v>
      </c>
      <c r="G209" s="39"/>
      <c r="H209" s="49">
        <f t="shared" si="250"/>
        <v>0</v>
      </c>
      <c r="I209" s="49"/>
      <c r="J209" s="9">
        <v>770</v>
      </c>
      <c r="K209" s="9" t="s">
        <v>247</v>
      </c>
      <c r="L209" s="9">
        <v>0</v>
      </c>
      <c r="M209" s="50">
        <v>0</v>
      </c>
      <c r="N209" s="9">
        <v>4200</v>
      </c>
      <c r="O209" s="50">
        <v>0</v>
      </c>
      <c r="P209" s="40">
        <f t="shared" si="143"/>
        <v>0</v>
      </c>
      <c r="Q209" s="39"/>
      <c r="R209" s="39">
        <v>770</v>
      </c>
      <c r="S209" s="9" t="s">
        <v>247</v>
      </c>
      <c r="T209" s="41">
        <f t="shared" ref="T209:U209" si="257">E209</f>
        <v>4200</v>
      </c>
      <c r="U209" s="41">
        <f t="shared" si="257"/>
        <v>0</v>
      </c>
      <c r="V209" s="39"/>
      <c r="W209" s="42">
        <f t="shared" si="252"/>
        <v>4200</v>
      </c>
      <c r="X209" s="42"/>
      <c r="Y209" s="42">
        <v>0</v>
      </c>
      <c r="Z209" s="42"/>
      <c r="AA209" s="42">
        <v>0</v>
      </c>
      <c r="AB209" s="42"/>
      <c r="AC209" s="42">
        <v>400</v>
      </c>
      <c r="AD209" s="42"/>
      <c r="AE209" s="42">
        <v>1900</v>
      </c>
      <c r="AF209" s="42"/>
      <c r="AG209" s="42">
        <v>1680</v>
      </c>
      <c r="AH209" s="42"/>
      <c r="AI209" s="42">
        <v>2400</v>
      </c>
      <c r="AJ209" s="42"/>
      <c r="AK209" s="42">
        <v>3360</v>
      </c>
      <c r="AL209" s="4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49">
        <f>+W209</f>
        <v>4200</v>
      </c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49">
        <f t="shared" si="170"/>
        <v>0</v>
      </c>
      <c r="CH209" s="39"/>
      <c r="CI209" s="39"/>
      <c r="CJ209" s="39"/>
      <c r="CK209" s="39"/>
      <c r="CL209" s="39"/>
      <c r="CM209" s="39"/>
      <c r="CN209" s="39"/>
      <c r="CO209" s="39"/>
      <c r="CP209" s="9"/>
      <c r="CQ209" s="9"/>
    </row>
    <row r="210" spans="1:95" ht="15.75" customHeight="1">
      <c r="A210" s="9">
        <v>772</v>
      </c>
      <c r="B210" s="9" t="s">
        <v>249</v>
      </c>
      <c r="C210" s="9">
        <v>0</v>
      </c>
      <c r="D210" s="9">
        <v>0</v>
      </c>
      <c r="E210" s="9">
        <v>1974</v>
      </c>
      <c r="F210" s="9">
        <v>0</v>
      </c>
      <c r="G210" s="39"/>
      <c r="H210" s="49">
        <f t="shared" si="250"/>
        <v>0</v>
      </c>
      <c r="I210" s="49"/>
      <c r="J210" s="9">
        <v>772</v>
      </c>
      <c r="K210" s="9" t="s">
        <v>249</v>
      </c>
      <c r="L210" s="9">
        <v>0</v>
      </c>
      <c r="M210" s="50">
        <v>0</v>
      </c>
      <c r="N210" s="9">
        <v>1974</v>
      </c>
      <c r="O210" s="50">
        <v>0</v>
      </c>
      <c r="P210" s="40">
        <f t="shared" si="143"/>
        <v>0</v>
      </c>
      <c r="Q210" s="39"/>
      <c r="R210" s="39">
        <v>772</v>
      </c>
      <c r="S210" s="9" t="s">
        <v>249</v>
      </c>
      <c r="T210" s="41">
        <f t="shared" ref="T210:U210" si="258">E210</f>
        <v>1974</v>
      </c>
      <c r="U210" s="41">
        <f t="shared" si="258"/>
        <v>0</v>
      </c>
      <c r="V210" s="39"/>
      <c r="W210" s="42">
        <f t="shared" si="252"/>
        <v>1974</v>
      </c>
      <c r="X210" s="42"/>
      <c r="Y210" s="42">
        <v>0</v>
      </c>
      <c r="Z210" s="42"/>
      <c r="AA210" s="42">
        <v>0</v>
      </c>
      <c r="AB210" s="42"/>
      <c r="AC210" s="42">
        <v>0</v>
      </c>
      <c r="AD210" s="42"/>
      <c r="AE210" s="42">
        <v>0</v>
      </c>
      <c r="AF210" s="42"/>
      <c r="AG210" s="42">
        <v>0</v>
      </c>
      <c r="AH210" s="42"/>
      <c r="AI210" s="42">
        <v>0</v>
      </c>
      <c r="AJ210" s="42"/>
      <c r="AK210" s="42">
        <v>0</v>
      </c>
      <c r="AL210" s="4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49">
        <f>+W210</f>
        <v>1974</v>
      </c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49">
        <f t="shared" si="170"/>
        <v>0</v>
      </c>
      <c r="CH210" s="39"/>
      <c r="CI210" s="39"/>
      <c r="CJ210" s="39"/>
      <c r="CK210" s="39"/>
      <c r="CL210" s="39"/>
      <c r="CM210" s="39"/>
      <c r="CN210" s="39"/>
      <c r="CO210" s="39"/>
      <c r="CP210" s="9"/>
      <c r="CQ210" s="9"/>
    </row>
    <row r="211" spans="1:95" ht="15.75" customHeight="1">
      <c r="A211" s="9">
        <v>775</v>
      </c>
      <c r="B211" s="9" t="s">
        <v>267</v>
      </c>
      <c r="C211" s="9">
        <v>0</v>
      </c>
      <c r="D211" s="9">
        <v>0</v>
      </c>
      <c r="E211" s="50">
        <v>8820</v>
      </c>
      <c r="F211" s="9">
        <v>0</v>
      </c>
      <c r="G211" s="39"/>
      <c r="H211" s="49">
        <f t="shared" si="250"/>
        <v>0</v>
      </c>
      <c r="I211" s="49"/>
      <c r="J211" s="9">
        <v>775</v>
      </c>
      <c r="K211" s="9" t="s">
        <v>267</v>
      </c>
      <c r="L211" s="9">
        <v>0</v>
      </c>
      <c r="M211" s="50">
        <v>0</v>
      </c>
      <c r="N211" s="50">
        <v>8820</v>
      </c>
      <c r="O211" s="50">
        <v>0</v>
      </c>
      <c r="P211" s="40">
        <f t="shared" si="143"/>
        <v>0</v>
      </c>
      <c r="Q211" s="39"/>
      <c r="R211" s="39">
        <v>775</v>
      </c>
      <c r="S211" s="9" t="s">
        <v>267</v>
      </c>
      <c r="T211" s="41">
        <f t="shared" ref="T211:U211" si="259">E211</f>
        <v>8820</v>
      </c>
      <c r="U211" s="41">
        <f t="shared" si="259"/>
        <v>0</v>
      </c>
      <c r="V211" s="39"/>
      <c r="W211" s="42">
        <f t="shared" si="252"/>
        <v>8820</v>
      </c>
      <c r="X211" s="42"/>
      <c r="Y211" s="42">
        <v>6120</v>
      </c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42">
        <f>+W211</f>
        <v>8820</v>
      </c>
      <c r="BC211" s="39"/>
      <c r="BD211" s="39"/>
      <c r="BE211" s="4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49">
        <f t="shared" si="170"/>
        <v>0</v>
      </c>
      <c r="CH211" s="39"/>
      <c r="CI211" s="39"/>
      <c r="CJ211" s="39"/>
      <c r="CK211" s="39"/>
      <c r="CL211" s="39"/>
      <c r="CM211" s="39"/>
      <c r="CN211" s="39"/>
      <c r="CO211" s="39"/>
      <c r="CP211" s="9"/>
      <c r="CQ211" s="9"/>
    </row>
    <row r="212" spans="1:95" ht="15.75" customHeight="1">
      <c r="A212" s="39">
        <v>778</v>
      </c>
      <c r="B212" s="9" t="s">
        <v>342</v>
      </c>
      <c r="C212" s="9">
        <v>0</v>
      </c>
      <c r="D212" s="9">
        <v>0</v>
      </c>
      <c r="E212" s="9">
        <v>687.5</v>
      </c>
      <c r="F212" s="9">
        <v>0</v>
      </c>
      <c r="G212" s="39"/>
      <c r="H212" s="49">
        <f t="shared" si="250"/>
        <v>0</v>
      </c>
      <c r="I212" s="49"/>
      <c r="J212" s="39">
        <v>778</v>
      </c>
      <c r="K212" s="9" t="s">
        <v>342</v>
      </c>
      <c r="L212" s="9">
        <v>0</v>
      </c>
      <c r="M212" s="50">
        <v>0</v>
      </c>
      <c r="N212" s="9">
        <v>687.5</v>
      </c>
      <c r="O212" s="50">
        <v>0</v>
      </c>
      <c r="P212" s="40">
        <f t="shared" si="143"/>
        <v>0</v>
      </c>
      <c r="Q212" s="39"/>
      <c r="R212" s="39">
        <v>778</v>
      </c>
      <c r="S212" s="9" t="s">
        <v>342</v>
      </c>
      <c r="T212" s="41">
        <f t="shared" ref="T212:U212" si="260">E212</f>
        <v>687.5</v>
      </c>
      <c r="U212" s="41">
        <f t="shared" si="260"/>
        <v>0</v>
      </c>
      <c r="V212" s="39"/>
      <c r="W212" s="42">
        <f t="shared" si="252"/>
        <v>687.5</v>
      </c>
      <c r="X212" s="42"/>
      <c r="Y212" s="42">
        <v>0</v>
      </c>
      <c r="Z212" s="42"/>
      <c r="AA212" s="42">
        <v>7718.75</v>
      </c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49"/>
      <c r="BF212" s="42">
        <f>+W212</f>
        <v>687.5</v>
      </c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49">
        <f t="shared" si="170"/>
        <v>0</v>
      </c>
      <c r="CH212" s="39"/>
      <c r="CI212" s="39"/>
      <c r="CJ212" s="39"/>
      <c r="CK212" s="39"/>
      <c r="CL212" s="39"/>
      <c r="CM212" s="39"/>
      <c r="CN212" s="39"/>
      <c r="CO212" s="39"/>
      <c r="CP212" s="9"/>
      <c r="CQ212" s="9"/>
    </row>
    <row r="213" spans="1:95" ht="15.75" customHeight="1">
      <c r="A213" s="9">
        <v>782</v>
      </c>
      <c r="B213" s="9" t="s">
        <v>109</v>
      </c>
      <c r="C213" s="9">
        <v>0</v>
      </c>
      <c r="D213" s="9">
        <v>0</v>
      </c>
      <c r="E213" s="50">
        <v>1618.4</v>
      </c>
      <c r="F213" s="9">
        <v>0</v>
      </c>
      <c r="G213" s="39"/>
      <c r="H213" s="49">
        <f t="shared" si="250"/>
        <v>0</v>
      </c>
      <c r="I213" s="49"/>
      <c r="J213" s="9">
        <v>782</v>
      </c>
      <c r="K213" s="9" t="s">
        <v>109</v>
      </c>
      <c r="L213" s="9">
        <v>165</v>
      </c>
      <c r="M213" s="50">
        <v>0</v>
      </c>
      <c r="N213" s="50">
        <v>1618.4</v>
      </c>
      <c r="O213" s="50">
        <v>0</v>
      </c>
      <c r="P213" s="40">
        <f t="shared" si="143"/>
        <v>0</v>
      </c>
      <c r="Q213" s="39"/>
      <c r="R213" s="39">
        <v>782</v>
      </c>
      <c r="S213" s="9" t="s">
        <v>109</v>
      </c>
      <c r="T213" s="41">
        <f t="shared" ref="T213:U213" si="261">E213</f>
        <v>1618.4</v>
      </c>
      <c r="U213" s="41">
        <f t="shared" si="261"/>
        <v>0</v>
      </c>
      <c r="V213" s="39"/>
      <c r="W213" s="42">
        <f t="shared" si="252"/>
        <v>1618.4</v>
      </c>
      <c r="X213" s="42"/>
      <c r="Y213" s="42">
        <v>585.20000000000005</v>
      </c>
      <c r="Z213" s="42"/>
      <c r="AA213" s="42">
        <v>0</v>
      </c>
      <c r="AB213" s="42"/>
      <c r="AC213" s="42">
        <v>510</v>
      </c>
      <c r="AD213" s="42"/>
      <c r="AE213" s="42">
        <v>396</v>
      </c>
      <c r="AF213" s="42"/>
      <c r="AG213" s="42">
        <v>0</v>
      </c>
      <c r="AH213" s="42"/>
      <c r="AI213" s="42">
        <v>0</v>
      </c>
      <c r="AJ213" s="42"/>
      <c r="AK213" s="42">
        <v>0</v>
      </c>
      <c r="AL213" s="4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49">
        <f>+W213</f>
        <v>1618.4</v>
      </c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49">
        <f t="shared" si="170"/>
        <v>0</v>
      </c>
      <c r="CH213" s="39"/>
      <c r="CI213" s="39"/>
      <c r="CJ213" s="39"/>
      <c r="CK213" s="39"/>
      <c r="CL213" s="39"/>
      <c r="CM213" s="39"/>
      <c r="CN213" s="39"/>
      <c r="CO213" s="39"/>
      <c r="CP213" s="9"/>
      <c r="CQ213" s="9"/>
    </row>
    <row r="214" spans="1:95" ht="15.75" customHeight="1">
      <c r="A214" s="9">
        <v>784</v>
      </c>
      <c r="B214" s="9" t="s">
        <v>280</v>
      </c>
      <c r="C214" s="9">
        <v>0</v>
      </c>
      <c r="D214" s="9">
        <v>0</v>
      </c>
      <c r="E214" s="9">
        <v>0</v>
      </c>
      <c r="F214" s="9">
        <v>0</v>
      </c>
      <c r="G214" s="39"/>
      <c r="H214" s="49">
        <f t="shared" si="250"/>
        <v>0</v>
      </c>
      <c r="I214" s="49"/>
      <c r="J214" s="9">
        <v>784</v>
      </c>
      <c r="K214" s="9" t="s">
        <v>280</v>
      </c>
      <c r="L214" s="9">
        <v>0</v>
      </c>
      <c r="M214" s="50">
        <v>0</v>
      </c>
      <c r="N214" s="9">
        <v>0</v>
      </c>
      <c r="O214" s="50">
        <v>0</v>
      </c>
      <c r="P214" s="40">
        <f t="shared" si="143"/>
        <v>0</v>
      </c>
      <c r="Q214" s="39"/>
      <c r="R214" s="39">
        <v>784</v>
      </c>
      <c r="S214" s="9" t="s">
        <v>280</v>
      </c>
      <c r="T214" s="41">
        <f t="shared" ref="T214:U214" si="262">E214</f>
        <v>0</v>
      </c>
      <c r="U214" s="41">
        <f t="shared" si="262"/>
        <v>0</v>
      </c>
      <c r="V214" s="39"/>
      <c r="W214" s="42">
        <f t="shared" si="252"/>
        <v>0</v>
      </c>
      <c r="X214" s="42"/>
      <c r="Y214" s="42">
        <v>228.13</v>
      </c>
      <c r="Z214" s="42"/>
      <c r="AA214" s="42">
        <v>0</v>
      </c>
      <c r="AB214" s="42"/>
      <c r="AC214" s="42">
        <v>0</v>
      </c>
      <c r="AD214" s="42"/>
      <c r="AE214" s="42">
        <v>517.36</v>
      </c>
      <c r="AF214" s="42"/>
      <c r="AG214" s="42">
        <v>0</v>
      </c>
      <c r="AH214" s="42"/>
      <c r="AI214" s="42">
        <v>0</v>
      </c>
      <c r="AJ214" s="42"/>
      <c r="AK214" s="42">
        <v>0</v>
      </c>
      <c r="AL214" s="4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49">
        <f t="shared" ref="BJ214:BJ215" si="263">+W214</f>
        <v>0</v>
      </c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49">
        <f t="shared" si="170"/>
        <v>0</v>
      </c>
      <c r="CH214" s="39"/>
      <c r="CI214" s="39"/>
      <c r="CJ214" s="39"/>
      <c r="CK214" s="39"/>
      <c r="CL214" s="39"/>
      <c r="CM214" s="39"/>
      <c r="CN214" s="39"/>
      <c r="CO214" s="39"/>
      <c r="CP214" s="9"/>
      <c r="CQ214" s="9"/>
    </row>
    <row r="215" spans="1:95" ht="15.75" customHeight="1">
      <c r="A215" s="9">
        <v>786</v>
      </c>
      <c r="B215" s="9" t="s">
        <v>281</v>
      </c>
      <c r="C215" s="9">
        <v>0</v>
      </c>
      <c r="D215" s="9">
        <v>0</v>
      </c>
      <c r="E215" s="9">
        <v>0</v>
      </c>
      <c r="F215" s="9">
        <v>0</v>
      </c>
      <c r="G215" s="39"/>
      <c r="H215" s="49">
        <f t="shared" si="250"/>
        <v>0</v>
      </c>
      <c r="I215" s="49"/>
      <c r="J215" s="9">
        <v>786</v>
      </c>
      <c r="K215" s="9" t="s">
        <v>281</v>
      </c>
      <c r="L215" s="9">
        <v>0</v>
      </c>
      <c r="M215" s="50">
        <v>0</v>
      </c>
      <c r="N215" s="9">
        <v>0</v>
      </c>
      <c r="O215" s="50">
        <v>0</v>
      </c>
      <c r="P215" s="40">
        <f t="shared" si="143"/>
        <v>0</v>
      </c>
      <c r="Q215" s="39"/>
      <c r="R215" s="39">
        <v>786</v>
      </c>
      <c r="S215" s="9" t="s">
        <v>281</v>
      </c>
      <c r="T215" s="41">
        <f t="shared" ref="T215:U215" si="264">E215</f>
        <v>0</v>
      </c>
      <c r="U215" s="41">
        <f t="shared" si="264"/>
        <v>0</v>
      </c>
      <c r="V215" s="39"/>
      <c r="W215" s="42">
        <f t="shared" si="252"/>
        <v>0</v>
      </c>
      <c r="X215" s="42"/>
      <c r="Y215" s="42">
        <v>220</v>
      </c>
      <c r="Z215" s="42"/>
      <c r="AA215" s="42">
        <v>0</v>
      </c>
      <c r="AB215" s="42"/>
      <c r="AC215" s="42">
        <v>0</v>
      </c>
      <c r="AD215" s="42"/>
      <c r="AE215" s="42">
        <v>90</v>
      </c>
      <c r="AF215" s="42"/>
      <c r="AG215" s="42">
        <v>0</v>
      </c>
      <c r="AH215" s="42"/>
      <c r="AI215" s="42">
        <v>0</v>
      </c>
      <c r="AJ215" s="42"/>
      <c r="AK215" s="42">
        <v>0</v>
      </c>
      <c r="AL215" s="4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49">
        <f t="shared" si="263"/>
        <v>0</v>
      </c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49">
        <f t="shared" si="170"/>
        <v>0</v>
      </c>
      <c r="CH215" s="39"/>
      <c r="CI215" s="39"/>
      <c r="CJ215" s="39"/>
      <c r="CK215" s="39"/>
      <c r="CL215" s="39"/>
      <c r="CM215" s="39"/>
      <c r="CN215" s="39"/>
      <c r="CO215" s="39"/>
      <c r="CP215" s="9"/>
      <c r="CQ215" s="9"/>
    </row>
    <row r="216" spans="1:95" ht="15.75" customHeight="1">
      <c r="A216" s="9">
        <v>788</v>
      </c>
      <c r="B216" s="9" t="s">
        <v>255</v>
      </c>
      <c r="C216" s="9">
        <v>0</v>
      </c>
      <c r="D216" s="9">
        <v>0</v>
      </c>
      <c r="E216" s="9">
        <v>0</v>
      </c>
      <c r="F216" s="9">
        <v>0</v>
      </c>
      <c r="G216" s="39"/>
      <c r="H216" s="49">
        <f t="shared" si="250"/>
        <v>0</v>
      </c>
      <c r="I216" s="49"/>
      <c r="J216" s="9">
        <v>788</v>
      </c>
      <c r="K216" s="9" t="s">
        <v>255</v>
      </c>
      <c r="L216" s="9">
        <v>0</v>
      </c>
      <c r="M216" s="50">
        <v>0</v>
      </c>
      <c r="N216" s="9">
        <v>0</v>
      </c>
      <c r="O216" s="50">
        <v>0</v>
      </c>
      <c r="P216" s="40">
        <f t="shared" si="143"/>
        <v>0</v>
      </c>
      <c r="Q216" s="39"/>
      <c r="R216" s="39">
        <v>788</v>
      </c>
      <c r="S216" s="9" t="s">
        <v>255</v>
      </c>
      <c r="T216" s="41">
        <f t="shared" ref="T216:U216" si="265">E216</f>
        <v>0</v>
      </c>
      <c r="U216" s="41">
        <f t="shared" si="265"/>
        <v>0</v>
      </c>
      <c r="V216" s="39"/>
      <c r="W216" s="42">
        <f t="shared" si="252"/>
        <v>0</v>
      </c>
      <c r="X216" s="42"/>
      <c r="Y216" s="42">
        <v>1690</v>
      </c>
      <c r="Z216" s="42"/>
      <c r="AA216" s="42">
        <v>1453</v>
      </c>
      <c r="AB216" s="42"/>
      <c r="AC216" s="42">
        <v>2556</v>
      </c>
      <c r="AD216" s="42"/>
      <c r="AE216" s="42">
        <v>2681</v>
      </c>
      <c r="AF216" s="42"/>
      <c r="AG216" s="42">
        <v>0</v>
      </c>
      <c r="AH216" s="42"/>
      <c r="AI216" s="42">
        <v>0</v>
      </c>
      <c r="AJ216" s="42"/>
      <c r="AK216" s="42">
        <v>0</v>
      </c>
      <c r="AL216" s="4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49">
        <f>+W216</f>
        <v>0</v>
      </c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49">
        <f t="shared" si="170"/>
        <v>0</v>
      </c>
      <c r="CH216" s="39"/>
      <c r="CI216" s="39"/>
      <c r="CJ216" s="39"/>
      <c r="CK216" s="39"/>
      <c r="CL216" s="39"/>
      <c r="CM216" s="39"/>
      <c r="CN216" s="39"/>
      <c r="CO216" s="39"/>
      <c r="CP216" s="9"/>
      <c r="CQ216" s="9"/>
    </row>
    <row r="217" spans="1:95" ht="15.75" customHeight="1">
      <c r="A217" s="9">
        <v>791</v>
      </c>
      <c r="B217" s="9" t="s">
        <v>257</v>
      </c>
      <c r="C217" s="9">
        <v>0</v>
      </c>
      <c r="D217" s="9">
        <v>0</v>
      </c>
      <c r="E217" s="9">
        <v>0</v>
      </c>
      <c r="F217" s="9">
        <v>0</v>
      </c>
      <c r="G217" s="39"/>
      <c r="H217" s="49">
        <f t="shared" si="250"/>
        <v>0</v>
      </c>
      <c r="I217" s="49"/>
      <c r="J217" s="9">
        <v>791</v>
      </c>
      <c r="K217" s="9" t="s">
        <v>257</v>
      </c>
      <c r="L217" s="9">
        <v>0</v>
      </c>
      <c r="M217" s="50">
        <v>0</v>
      </c>
      <c r="N217" s="9">
        <v>0</v>
      </c>
      <c r="O217" s="50">
        <v>0</v>
      </c>
      <c r="P217" s="40">
        <f t="shared" si="143"/>
        <v>0</v>
      </c>
      <c r="Q217" s="39"/>
      <c r="R217" s="39">
        <v>791</v>
      </c>
      <c r="S217" s="9" t="s">
        <v>257</v>
      </c>
      <c r="T217" s="41">
        <f t="shared" ref="T217:U217" si="266">E217</f>
        <v>0</v>
      </c>
      <c r="U217" s="41">
        <f t="shared" si="266"/>
        <v>0</v>
      </c>
      <c r="V217" s="39"/>
      <c r="W217" s="42">
        <f t="shared" si="252"/>
        <v>0</v>
      </c>
      <c r="X217" s="42"/>
      <c r="Y217" s="42">
        <v>208</v>
      </c>
      <c r="Z217" s="42"/>
      <c r="AA217" s="42">
        <v>0</v>
      </c>
      <c r="AB217" s="42"/>
      <c r="AC217" s="42">
        <v>0</v>
      </c>
      <c r="AD217" s="42"/>
      <c r="AE217" s="42">
        <v>271.8</v>
      </c>
      <c r="AF217" s="42"/>
      <c r="AG217" s="42">
        <v>0</v>
      </c>
      <c r="AH217" s="42"/>
      <c r="AI217" s="42">
        <v>0</v>
      </c>
      <c r="AJ217" s="42"/>
      <c r="AK217" s="42">
        <v>300</v>
      </c>
      <c r="AL217" s="4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49">
        <f>+W217</f>
        <v>0</v>
      </c>
      <c r="BN217" s="49"/>
      <c r="BO217" s="4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49">
        <f t="shared" si="170"/>
        <v>0</v>
      </c>
      <c r="CH217" s="39"/>
      <c r="CI217" s="39"/>
      <c r="CJ217" s="39"/>
      <c r="CK217" s="39"/>
      <c r="CL217" s="39"/>
      <c r="CM217" s="39"/>
      <c r="CN217" s="39"/>
      <c r="CO217" s="39"/>
      <c r="CP217" s="9"/>
      <c r="CQ217" s="9"/>
    </row>
    <row r="218" spans="1:95" ht="15.75" customHeight="1">
      <c r="A218" s="9">
        <v>792</v>
      </c>
      <c r="B218" s="9" t="s">
        <v>291</v>
      </c>
      <c r="C218" s="9">
        <v>0</v>
      </c>
      <c r="D218" s="9">
        <v>0</v>
      </c>
      <c r="E218" s="50">
        <v>19407.78</v>
      </c>
      <c r="F218" s="9">
        <v>0</v>
      </c>
      <c r="G218" s="39"/>
      <c r="H218" s="49">
        <f t="shared" si="250"/>
        <v>0</v>
      </c>
      <c r="I218" s="49"/>
      <c r="J218" s="9">
        <v>792</v>
      </c>
      <c r="K218" s="9" t="s">
        <v>291</v>
      </c>
      <c r="L218" s="9">
        <v>0</v>
      </c>
      <c r="M218" s="50">
        <v>0</v>
      </c>
      <c r="N218" s="50">
        <v>19407.78</v>
      </c>
      <c r="O218" s="50">
        <v>0</v>
      </c>
      <c r="P218" s="40">
        <f t="shared" si="143"/>
        <v>0</v>
      </c>
      <c r="Q218" s="39"/>
      <c r="R218" s="39">
        <v>792</v>
      </c>
      <c r="S218" s="9" t="s">
        <v>291</v>
      </c>
      <c r="T218" s="41">
        <f t="shared" ref="T218:U218" si="267">E218</f>
        <v>19407.78</v>
      </c>
      <c r="U218" s="41">
        <f t="shared" si="267"/>
        <v>0</v>
      </c>
      <c r="V218" s="39"/>
      <c r="W218" s="42">
        <f t="shared" si="252"/>
        <v>19407.78</v>
      </c>
      <c r="X218" s="42"/>
      <c r="Y218" s="42">
        <v>16076.75</v>
      </c>
      <c r="Z218" s="42"/>
      <c r="AA218" s="42">
        <v>30768.65</v>
      </c>
      <c r="AB218" s="42"/>
      <c r="AC218" s="42">
        <v>19393.57</v>
      </c>
      <c r="AD218" s="42"/>
      <c r="AE218" s="42">
        <v>31047.62</v>
      </c>
      <c r="AF218" s="42"/>
      <c r="AG218" s="42">
        <v>22308.89</v>
      </c>
      <c r="AH218" s="42"/>
      <c r="AI218" s="42">
        <v>29056.6</v>
      </c>
      <c r="AJ218" s="42"/>
      <c r="AK218" s="42">
        <v>23064.01</v>
      </c>
      <c r="AL218" s="4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49">
        <f>+W218</f>
        <v>19407.78</v>
      </c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49">
        <f t="shared" si="170"/>
        <v>0</v>
      </c>
      <c r="CH218" s="39"/>
      <c r="CI218" s="39"/>
      <c r="CJ218" s="39"/>
      <c r="CK218" s="39"/>
      <c r="CL218" s="39"/>
      <c r="CM218" s="39"/>
      <c r="CN218" s="39"/>
      <c r="CO218" s="39"/>
      <c r="CP218" s="9"/>
      <c r="CQ218" s="9"/>
    </row>
    <row r="219" spans="1:95" ht="15.75" customHeight="1">
      <c r="A219" s="9">
        <v>793</v>
      </c>
      <c r="B219" s="9" t="s">
        <v>294</v>
      </c>
      <c r="C219" s="9"/>
      <c r="D219" s="9"/>
      <c r="E219" s="50">
        <v>3209.81</v>
      </c>
      <c r="F219" s="9">
        <v>0</v>
      </c>
      <c r="G219" s="39"/>
      <c r="H219" s="49">
        <f t="shared" si="250"/>
        <v>0</v>
      </c>
      <c r="I219" s="49"/>
      <c r="J219" s="9">
        <v>793</v>
      </c>
      <c r="K219" s="9" t="s">
        <v>271</v>
      </c>
      <c r="L219" s="9">
        <v>0</v>
      </c>
      <c r="M219" s="50">
        <v>0</v>
      </c>
      <c r="N219" s="50">
        <v>3209.81</v>
      </c>
      <c r="O219" s="50">
        <v>0</v>
      </c>
      <c r="P219" s="40">
        <f t="shared" si="143"/>
        <v>0</v>
      </c>
      <c r="Q219" s="39"/>
      <c r="R219" s="9">
        <v>793</v>
      </c>
      <c r="S219" s="9" t="s">
        <v>271</v>
      </c>
      <c r="T219" s="41">
        <f t="shared" ref="T219:U219" si="268">E219</f>
        <v>3209.81</v>
      </c>
      <c r="U219" s="41">
        <f t="shared" si="268"/>
        <v>0</v>
      </c>
      <c r="V219" s="39"/>
      <c r="W219" s="42">
        <f t="shared" si="252"/>
        <v>3209.81</v>
      </c>
      <c r="X219" s="42"/>
      <c r="Y219" s="42">
        <v>6841.42</v>
      </c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4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42">
        <f>+W219</f>
        <v>3209.81</v>
      </c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49"/>
      <c r="CH219" s="39"/>
      <c r="CI219" s="39"/>
      <c r="CJ219" s="39"/>
      <c r="CK219" s="39"/>
      <c r="CL219" s="39"/>
      <c r="CM219" s="39"/>
      <c r="CN219" s="39"/>
      <c r="CO219" s="39"/>
      <c r="CP219" s="9"/>
      <c r="CQ219" s="9"/>
    </row>
    <row r="220" spans="1:95" ht="15.75" customHeight="1">
      <c r="A220" s="9">
        <v>794</v>
      </c>
      <c r="B220" s="9" t="s">
        <v>258</v>
      </c>
      <c r="C220" s="9">
        <v>0</v>
      </c>
      <c r="D220" s="9">
        <v>0</v>
      </c>
      <c r="E220" s="9">
        <v>0</v>
      </c>
      <c r="F220" s="9">
        <v>0</v>
      </c>
      <c r="G220" s="39"/>
      <c r="H220" s="49">
        <f t="shared" si="250"/>
        <v>0</v>
      </c>
      <c r="I220" s="49"/>
      <c r="J220" s="9">
        <v>794</v>
      </c>
      <c r="K220" s="9" t="s">
        <v>258</v>
      </c>
      <c r="L220" s="9">
        <v>0</v>
      </c>
      <c r="M220" s="50">
        <v>0</v>
      </c>
      <c r="N220" s="9">
        <v>0</v>
      </c>
      <c r="O220" s="50">
        <v>0</v>
      </c>
      <c r="P220" s="40">
        <f t="shared" si="143"/>
        <v>0</v>
      </c>
      <c r="Q220" s="39"/>
      <c r="R220" s="39">
        <v>794</v>
      </c>
      <c r="S220" s="9" t="s">
        <v>258</v>
      </c>
      <c r="T220" s="41">
        <f t="shared" ref="T220:U220" si="269">E220</f>
        <v>0</v>
      </c>
      <c r="U220" s="41">
        <f t="shared" si="269"/>
        <v>0</v>
      </c>
      <c r="V220" s="39"/>
      <c r="W220" s="42">
        <f t="shared" si="252"/>
        <v>0</v>
      </c>
      <c r="X220" s="42"/>
      <c r="Y220" s="42">
        <v>0</v>
      </c>
      <c r="Z220" s="42"/>
      <c r="AA220" s="42">
        <v>0</v>
      </c>
      <c r="AB220" s="42"/>
      <c r="AC220" s="42">
        <v>0</v>
      </c>
      <c r="AD220" s="42"/>
      <c r="AE220" s="42">
        <v>0</v>
      </c>
      <c r="AF220" s="42"/>
      <c r="AG220" s="42">
        <v>0</v>
      </c>
      <c r="AH220" s="42"/>
      <c r="AI220" s="42">
        <v>0</v>
      </c>
      <c r="AJ220" s="42"/>
      <c r="AK220" s="42">
        <v>0</v>
      </c>
      <c r="AL220" s="4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49">
        <f>+W220</f>
        <v>0</v>
      </c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49">
        <f t="shared" ref="CG220:CG291" si="270">SUM(AM220:CF220)-W220</f>
        <v>0</v>
      </c>
      <c r="CH220" s="39"/>
      <c r="CI220" s="39"/>
      <c r="CJ220" s="39"/>
      <c r="CK220" s="39"/>
      <c r="CL220" s="39"/>
      <c r="CM220" s="39"/>
      <c r="CN220" s="39"/>
      <c r="CO220" s="39"/>
      <c r="CP220" s="9"/>
      <c r="CQ220" s="9"/>
    </row>
    <row r="221" spans="1:95" ht="15.75" customHeight="1">
      <c r="A221" s="9">
        <v>797</v>
      </c>
      <c r="B221" s="9" t="s">
        <v>262</v>
      </c>
      <c r="C221" s="9">
        <v>0</v>
      </c>
      <c r="D221" s="9">
        <v>0</v>
      </c>
      <c r="E221" s="50">
        <v>34690.089999999997</v>
      </c>
      <c r="F221" s="9">
        <v>0</v>
      </c>
      <c r="G221" s="39"/>
      <c r="H221" s="49">
        <f t="shared" si="250"/>
        <v>0</v>
      </c>
      <c r="I221" s="49"/>
      <c r="J221" s="9">
        <v>797</v>
      </c>
      <c r="K221" s="9" t="s">
        <v>262</v>
      </c>
      <c r="L221" s="9">
        <v>165</v>
      </c>
      <c r="M221" s="50">
        <v>0</v>
      </c>
      <c r="N221" s="50">
        <v>34690.089999999997</v>
      </c>
      <c r="O221" s="50">
        <v>0</v>
      </c>
      <c r="P221" s="40">
        <f t="shared" si="143"/>
        <v>0</v>
      </c>
      <c r="Q221" s="39"/>
      <c r="R221" s="39">
        <v>797</v>
      </c>
      <c r="S221" s="9" t="s">
        <v>262</v>
      </c>
      <c r="T221" s="41">
        <f t="shared" ref="T221:U221" si="271">E221</f>
        <v>34690.089999999997</v>
      </c>
      <c r="U221" s="41">
        <f t="shared" si="271"/>
        <v>0</v>
      </c>
      <c r="V221" s="39"/>
      <c r="W221" s="42">
        <f>SUM(W204:W220)</f>
        <v>40864.089999999997</v>
      </c>
      <c r="X221" s="42"/>
      <c r="Y221" s="42">
        <f>SUM(Y204:Y220)</f>
        <v>36776.57</v>
      </c>
      <c r="Z221" s="42"/>
      <c r="AA221" s="42">
        <v>45506.75</v>
      </c>
      <c r="AB221" s="42"/>
      <c r="AC221" s="42">
        <v>28923.52</v>
      </c>
      <c r="AD221" s="42"/>
      <c r="AE221" s="42">
        <f>SUM(AE204:AE220)</f>
        <v>50904.27</v>
      </c>
      <c r="AF221" s="42"/>
      <c r="AG221" s="42">
        <f>SUM(AG204:AG220)</f>
        <v>25363.64</v>
      </c>
      <c r="AH221" s="42"/>
      <c r="AI221" s="42">
        <f>SUM(AI204:AI220)</f>
        <v>33850.6</v>
      </c>
      <c r="AJ221" s="42"/>
      <c r="AK221" s="42">
        <f>SUM(AK204:AK220)</f>
        <v>33382.909999999996</v>
      </c>
      <c r="AL221" s="4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49">
        <f t="shared" si="270"/>
        <v>-40864.089999999997</v>
      </c>
      <c r="CH221" s="39"/>
      <c r="CI221" s="39"/>
      <c r="CJ221" s="39"/>
      <c r="CK221" s="39"/>
      <c r="CL221" s="39"/>
      <c r="CM221" s="39"/>
      <c r="CN221" s="39"/>
      <c r="CO221" s="39"/>
      <c r="CP221" s="9"/>
      <c r="CQ221" s="9"/>
    </row>
    <row r="222" spans="1:95" ht="15.75" customHeight="1">
      <c r="A222" s="9"/>
      <c r="B222" s="9"/>
      <c r="C222" s="9"/>
      <c r="D222" s="9"/>
      <c r="E222" s="9"/>
      <c r="F222" s="9"/>
      <c r="G222" s="39"/>
      <c r="H222" s="49"/>
      <c r="I222" s="49"/>
      <c r="J222" s="9"/>
      <c r="K222" s="9"/>
      <c r="L222" s="9"/>
      <c r="M222" s="9"/>
      <c r="N222" s="9"/>
      <c r="O222" s="9"/>
      <c r="P222" s="40">
        <f t="shared" si="143"/>
        <v>0</v>
      </c>
      <c r="Q222" s="39"/>
      <c r="R222" s="39"/>
      <c r="S222" s="39"/>
      <c r="T222" s="41">
        <f t="shared" ref="T222:U222" si="272">E222</f>
        <v>0</v>
      </c>
      <c r="U222" s="41">
        <f t="shared" si="272"/>
        <v>0</v>
      </c>
      <c r="V222" s="39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49">
        <f t="shared" si="270"/>
        <v>0</v>
      </c>
      <c r="CH222" s="39"/>
      <c r="CI222" s="39"/>
      <c r="CJ222" s="39"/>
      <c r="CK222" s="39"/>
      <c r="CL222" s="39"/>
      <c r="CM222" s="39"/>
      <c r="CN222" s="39"/>
      <c r="CO222" s="39"/>
      <c r="CP222" s="9"/>
      <c r="CQ222" s="9"/>
    </row>
    <row r="223" spans="1:95" ht="15.75" customHeight="1">
      <c r="A223" s="9">
        <v>799</v>
      </c>
      <c r="B223" s="9" t="s">
        <v>274</v>
      </c>
      <c r="C223" s="9">
        <v>0</v>
      </c>
      <c r="D223" s="9">
        <v>0</v>
      </c>
      <c r="E223" s="50">
        <v>13289.09</v>
      </c>
      <c r="F223" s="9">
        <v>0</v>
      </c>
      <c r="G223" s="39"/>
      <c r="H223" s="49">
        <f>+E223-F223-N223+O223</f>
        <v>0</v>
      </c>
      <c r="I223" s="49"/>
      <c r="J223" s="9">
        <v>799</v>
      </c>
      <c r="K223" s="9" t="s">
        <v>274</v>
      </c>
      <c r="L223" s="50">
        <v>18365</v>
      </c>
      <c r="M223" s="50">
        <v>0</v>
      </c>
      <c r="N223" s="50">
        <v>13289.09</v>
      </c>
      <c r="O223" s="50">
        <v>0</v>
      </c>
      <c r="P223" s="40">
        <f t="shared" si="143"/>
        <v>0</v>
      </c>
      <c r="Q223" s="39"/>
      <c r="R223" s="39">
        <v>799</v>
      </c>
      <c r="S223" s="39" t="s">
        <v>274</v>
      </c>
      <c r="T223" s="41">
        <f t="shared" ref="T223:U223" si="273">E223</f>
        <v>13289.09</v>
      </c>
      <c r="U223" s="41">
        <f t="shared" si="273"/>
        <v>0</v>
      </c>
      <c r="V223" s="39"/>
      <c r="W223" s="42">
        <f>+W202+W221</f>
        <v>19463.089999999997</v>
      </c>
      <c r="X223" s="42"/>
      <c r="Y223" s="42">
        <f>+Y202+Y221</f>
        <v>-18644.43</v>
      </c>
      <c r="Z223" s="42"/>
      <c r="AA223" s="42">
        <v>-17831.25</v>
      </c>
      <c r="AB223" s="42"/>
      <c r="AC223" s="42">
        <v>-19581.48</v>
      </c>
      <c r="AD223" s="42"/>
      <c r="AE223" s="42">
        <f>+AE202+AE221</f>
        <v>-2241.7300000000032</v>
      </c>
      <c r="AF223" s="42"/>
      <c r="AG223" s="42">
        <f>+AG202+AG221</f>
        <v>-22813.360000000001</v>
      </c>
      <c r="AH223" s="42"/>
      <c r="AI223" s="42">
        <f>+AI202+AI221</f>
        <v>620.59999999999854</v>
      </c>
      <c r="AJ223" s="42"/>
      <c r="AK223" s="42">
        <f>+AK202+AK221</f>
        <v>-8748.0900000000038</v>
      </c>
      <c r="AL223" s="4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49">
        <f t="shared" si="270"/>
        <v>-19463.089999999997</v>
      </c>
      <c r="CH223" s="39"/>
      <c r="CI223" s="39"/>
      <c r="CJ223" s="39"/>
      <c r="CK223" s="39"/>
      <c r="CL223" s="39"/>
      <c r="CM223" s="39"/>
      <c r="CN223" s="39"/>
      <c r="CO223" s="39"/>
      <c r="CP223" s="9"/>
      <c r="CQ223" s="9"/>
    </row>
    <row r="224" spans="1:95" ht="15.75" customHeight="1">
      <c r="A224" s="9"/>
      <c r="B224" s="9"/>
      <c r="C224" s="9"/>
      <c r="D224" s="9"/>
      <c r="E224" s="9"/>
      <c r="F224" s="9"/>
      <c r="G224" s="39"/>
      <c r="H224" s="49"/>
      <c r="I224" s="49"/>
      <c r="J224" s="9"/>
      <c r="K224" s="9"/>
      <c r="L224" s="9"/>
      <c r="M224" s="9"/>
      <c r="N224" s="9"/>
      <c r="O224" s="9"/>
      <c r="P224" s="40">
        <f t="shared" si="143"/>
        <v>0</v>
      </c>
      <c r="Q224" s="39"/>
      <c r="R224" s="39"/>
      <c r="S224" s="39"/>
      <c r="T224" s="41">
        <f t="shared" ref="T224:U224" si="274">E224</f>
        <v>0</v>
      </c>
      <c r="U224" s="41">
        <f t="shared" si="274"/>
        <v>0</v>
      </c>
      <c r="V224" s="39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>
        <v>0</v>
      </c>
      <c r="AH224" s="42"/>
      <c r="AI224" s="55" t="s">
        <v>68</v>
      </c>
      <c r="AJ224" s="55"/>
      <c r="AK224" s="42"/>
      <c r="AL224" s="4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49">
        <f t="shared" si="270"/>
        <v>0</v>
      </c>
      <c r="CH224" s="39"/>
      <c r="CI224" s="39"/>
      <c r="CJ224" s="39"/>
      <c r="CK224" s="39"/>
      <c r="CL224" s="39"/>
      <c r="CM224" s="39"/>
      <c r="CN224" s="39"/>
      <c r="CO224" s="39"/>
      <c r="CP224" s="9"/>
      <c r="CQ224" s="9"/>
    </row>
    <row r="225" spans="1:95" ht="15.75" customHeight="1">
      <c r="A225" s="9">
        <v>815</v>
      </c>
      <c r="B225" s="9" t="s">
        <v>230</v>
      </c>
      <c r="C225" s="9">
        <v>0</v>
      </c>
      <c r="D225" s="9">
        <v>0</v>
      </c>
      <c r="E225" s="9">
        <v>0</v>
      </c>
      <c r="F225" s="50">
        <v>-1485</v>
      </c>
      <c r="G225" s="39"/>
      <c r="H225" s="49">
        <f t="shared" ref="H225:H230" si="275">+E225-F225-N225+O225</f>
        <v>0</v>
      </c>
      <c r="I225" s="49"/>
      <c r="J225" s="9">
        <v>815</v>
      </c>
      <c r="K225" s="9" t="s">
        <v>230</v>
      </c>
      <c r="L225" s="9">
        <v>0</v>
      </c>
      <c r="M225" s="50">
        <v>0</v>
      </c>
      <c r="N225" s="9">
        <v>0</v>
      </c>
      <c r="O225" s="50">
        <v>-1485</v>
      </c>
      <c r="P225" s="40">
        <f t="shared" si="143"/>
        <v>0</v>
      </c>
      <c r="Q225" s="39"/>
      <c r="R225" s="39">
        <v>815</v>
      </c>
      <c r="S225" s="9" t="s">
        <v>230</v>
      </c>
      <c r="T225" s="41">
        <f t="shared" ref="T225:U225" si="276">E225</f>
        <v>0</v>
      </c>
      <c r="U225" s="41">
        <f t="shared" si="276"/>
        <v>-1485</v>
      </c>
      <c r="V225" s="39"/>
      <c r="W225" s="42">
        <f t="shared" ref="W225:W229" si="277">+T225+U225</f>
        <v>-1485</v>
      </c>
      <c r="X225" s="42"/>
      <c r="Y225" s="42">
        <v>-2480</v>
      </c>
      <c r="Z225" s="42"/>
      <c r="AA225" s="42">
        <v>-3465</v>
      </c>
      <c r="AB225" s="42"/>
      <c r="AC225" s="42">
        <v>-1565</v>
      </c>
      <c r="AD225" s="42"/>
      <c r="AE225" s="42">
        <v>-4235</v>
      </c>
      <c r="AF225" s="42"/>
      <c r="AG225" s="42">
        <v>-4200</v>
      </c>
      <c r="AH225" s="42"/>
      <c r="AI225" s="42">
        <v>-5395</v>
      </c>
      <c r="AJ225" s="42"/>
      <c r="AK225" s="42">
        <v>-3755</v>
      </c>
      <c r="AL225" s="49"/>
      <c r="AM225" s="49">
        <f>+W225</f>
        <v>-1485</v>
      </c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49">
        <f t="shared" si="270"/>
        <v>0</v>
      </c>
      <c r="CH225" s="39"/>
      <c r="CI225" s="39"/>
      <c r="CJ225" s="39"/>
      <c r="CK225" s="39"/>
      <c r="CL225" s="39"/>
      <c r="CM225" s="39"/>
      <c r="CN225" s="39"/>
      <c r="CO225" s="39"/>
      <c r="CP225" s="9"/>
      <c r="CQ225" s="9"/>
    </row>
    <row r="226" spans="1:95" ht="15.75" customHeight="1">
      <c r="A226" s="9">
        <v>831</v>
      </c>
      <c r="B226" s="9" t="s">
        <v>232</v>
      </c>
      <c r="C226" s="9">
        <v>0</v>
      </c>
      <c r="D226" s="9">
        <v>0</v>
      </c>
      <c r="E226" s="9">
        <v>0</v>
      </c>
      <c r="F226" s="50">
        <v>-1504</v>
      </c>
      <c r="G226" s="39"/>
      <c r="H226" s="49">
        <f t="shared" si="275"/>
        <v>0</v>
      </c>
      <c r="I226" s="49"/>
      <c r="J226" s="9">
        <v>831</v>
      </c>
      <c r="K226" s="9" t="s">
        <v>232</v>
      </c>
      <c r="L226" s="9">
        <v>0</v>
      </c>
      <c r="M226" s="50">
        <v>0</v>
      </c>
      <c r="N226" s="9">
        <v>0</v>
      </c>
      <c r="O226" s="50">
        <v>-1504</v>
      </c>
      <c r="P226" s="40">
        <f t="shared" si="143"/>
        <v>0</v>
      </c>
      <c r="Q226" s="39"/>
      <c r="R226" s="39">
        <v>831</v>
      </c>
      <c r="S226" s="9" t="s">
        <v>232</v>
      </c>
      <c r="T226" s="41">
        <f t="shared" ref="T226:U226" si="278">E226</f>
        <v>0</v>
      </c>
      <c r="U226" s="41">
        <f t="shared" si="278"/>
        <v>-1504</v>
      </c>
      <c r="V226" s="39"/>
      <c r="W226" s="42">
        <f t="shared" si="277"/>
        <v>-1504</v>
      </c>
      <c r="X226" s="42"/>
      <c r="Y226" s="42">
        <v>-1193</v>
      </c>
      <c r="Z226" s="42"/>
      <c r="AA226" s="42">
        <v>-1013</v>
      </c>
      <c r="AB226" s="42"/>
      <c r="AC226" s="42">
        <v>-1248</v>
      </c>
      <c r="AD226" s="42"/>
      <c r="AE226" s="42">
        <v>-1576</v>
      </c>
      <c r="AF226" s="42"/>
      <c r="AG226" s="42">
        <v>-1540</v>
      </c>
      <c r="AH226" s="42"/>
      <c r="AI226" s="42">
        <v>-1359</v>
      </c>
      <c r="AJ226" s="42"/>
      <c r="AK226" s="42">
        <v>-1771</v>
      </c>
      <c r="AL226" s="49"/>
      <c r="AM226" s="39"/>
      <c r="AN226" s="49">
        <f>+W226</f>
        <v>-1504</v>
      </c>
      <c r="AO226" s="4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49">
        <f t="shared" si="270"/>
        <v>0</v>
      </c>
      <c r="CH226" s="39"/>
      <c r="CI226" s="39"/>
      <c r="CJ226" s="39"/>
      <c r="CK226" s="39"/>
      <c r="CL226" s="39"/>
      <c r="CM226" s="39"/>
      <c r="CN226" s="39"/>
      <c r="CO226" s="39"/>
      <c r="CP226" s="9"/>
      <c r="CQ226" s="9"/>
    </row>
    <row r="227" spans="1:95" ht="15.75" customHeight="1">
      <c r="A227" s="9">
        <v>833</v>
      </c>
      <c r="B227" s="9" t="s">
        <v>233</v>
      </c>
      <c r="C227" s="9">
        <v>0</v>
      </c>
      <c r="D227" s="9">
        <v>0</v>
      </c>
      <c r="E227" s="9">
        <v>0</v>
      </c>
      <c r="F227" s="9">
        <v>0</v>
      </c>
      <c r="G227" s="39"/>
      <c r="H227" s="49">
        <f t="shared" si="275"/>
        <v>0</v>
      </c>
      <c r="I227" s="49"/>
      <c r="J227" s="9">
        <v>833</v>
      </c>
      <c r="K227" s="9" t="s">
        <v>233</v>
      </c>
      <c r="L227" s="9">
        <v>0</v>
      </c>
      <c r="M227" s="50">
        <v>0</v>
      </c>
      <c r="N227" s="9">
        <v>0</v>
      </c>
      <c r="O227" s="50">
        <v>0</v>
      </c>
      <c r="P227" s="40">
        <f t="shared" si="143"/>
        <v>0</v>
      </c>
      <c r="Q227" s="39"/>
      <c r="R227" s="39">
        <v>833</v>
      </c>
      <c r="S227" s="9" t="s">
        <v>233</v>
      </c>
      <c r="T227" s="41">
        <f t="shared" ref="T227:U227" si="279">E227</f>
        <v>0</v>
      </c>
      <c r="U227" s="41">
        <f t="shared" si="279"/>
        <v>0</v>
      </c>
      <c r="V227" s="39"/>
      <c r="W227" s="42">
        <f t="shared" si="277"/>
        <v>0</v>
      </c>
      <c r="X227" s="42"/>
      <c r="Y227" s="42">
        <v>0</v>
      </c>
      <c r="Z227" s="42"/>
      <c r="AA227" s="42">
        <v>0</v>
      </c>
      <c r="AB227" s="42"/>
      <c r="AC227" s="42">
        <v>0</v>
      </c>
      <c r="AD227" s="42"/>
      <c r="AE227" s="42">
        <v>0</v>
      </c>
      <c r="AF227" s="42"/>
      <c r="AG227" s="42">
        <v>0</v>
      </c>
      <c r="AH227" s="42"/>
      <c r="AI227" s="42">
        <v>0</v>
      </c>
      <c r="AJ227" s="42"/>
      <c r="AK227" s="42">
        <v>0</v>
      </c>
      <c r="AL227" s="49"/>
      <c r="AM227" s="39"/>
      <c r="AN227" s="39"/>
      <c r="AO227" s="39"/>
      <c r="AP227" s="49">
        <f>+W227</f>
        <v>0</v>
      </c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49">
        <f t="shared" si="270"/>
        <v>0</v>
      </c>
      <c r="CH227" s="39"/>
      <c r="CI227" s="39"/>
      <c r="CJ227" s="39"/>
      <c r="CK227" s="39"/>
      <c r="CL227" s="39"/>
      <c r="CM227" s="39"/>
      <c r="CN227" s="39"/>
      <c r="CO227" s="39"/>
      <c r="CP227" s="9"/>
      <c r="CQ227" s="9"/>
    </row>
    <row r="228" spans="1:95" ht="15.75" customHeight="1">
      <c r="A228" s="9">
        <v>836</v>
      </c>
      <c r="B228" s="9" t="s">
        <v>234</v>
      </c>
      <c r="C228" s="9">
        <v>0</v>
      </c>
      <c r="D228" s="9">
        <v>0</v>
      </c>
      <c r="E228" s="9">
        <v>0</v>
      </c>
      <c r="F228" s="9">
        <v>0</v>
      </c>
      <c r="G228" s="39"/>
      <c r="H228" s="49">
        <f t="shared" si="275"/>
        <v>0</v>
      </c>
      <c r="I228" s="49"/>
      <c r="J228" s="9">
        <v>836</v>
      </c>
      <c r="K228" s="9" t="s">
        <v>234</v>
      </c>
      <c r="L228" s="9">
        <v>0</v>
      </c>
      <c r="M228" s="50">
        <v>0</v>
      </c>
      <c r="N228" s="9">
        <v>0</v>
      </c>
      <c r="O228" s="50">
        <v>0</v>
      </c>
      <c r="P228" s="40">
        <f t="shared" si="143"/>
        <v>0</v>
      </c>
      <c r="Q228" s="39"/>
      <c r="R228" s="39">
        <v>836</v>
      </c>
      <c r="S228" s="9" t="s">
        <v>234</v>
      </c>
      <c r="T228" s="41">
        <f t="shared" ref="T228:U228" si="280">E228</f>
        <v>0</v>
      </c>
      <c r="U228" s="41">
        <f t="shared" si="280"/>
        <v>0</v>
      </c>
      <c r="V228" s="39"/>
      <c r="W228" s="42">
        <f t="shared" si="277"/>
        <v>0</v>
      </c>
      <c r="X228" s="42"/>
      <c r="Y228" s="42">
        <v>0</v>
      </c>
      <c r="Z228" s="42"/>
      <c r="AA228" s="42">
        <v>0</v>
      </c>
      <c r="AB228" s="42"/>
      <c r="AC228" s="42">
        <v>-2531.5</v>
      </c>
      <c r="AD228" s="42"/>
      <c r="AE228" s="42">
        <v>0</v>
      </c>
      <c r="AF228" s="42"/>
      <c r="AG228" s="42">
        <v>-13250</v>
      </c>
      <c r="AH228" s="42"/>
      <c r="AI228" s="42">
        <v>0</v>
      </c>
      <c r="AJ228" s="42"/>
      <c r="AK228" s="42">
        <v>-8000</v>
      </c>
      <c r="AL228" s="49"/>
      <c r="AM228" s="39"/>
      <c r="AN228" s="39"/>
      <c r="AO228" s="39"/>
      <c r="AP228" s="39"/>
      <c r="AQ228" s="49">
        <f>+W228</f>
        <v>0</v>
      </c>
      <c r="AR228" s="4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49">
        <f t="shared" si="270"/>
        <v>0</v>
      </c>
      <c r="CH228" s="39"/>
      <c r="CI228" s="39"/>
      <c r="CJ228" s="39"/>
      <c r="CK228" s="39"/>
      <c r="CL228" s="39"/>
      <c r="CM228" s="39"/>
      <c r="CN228" s="39"/>
      <c r="CO228" s="39"/>
      <c r="CP228" s="9"/>
      <c r="CQ228" s="9"/>
    </row>
    <row r="229" spans="1:95" ht="15.75" customHeight="1">
      <c r="A229" s="9">
        <v>838</v>
      </c>
      <c r="B229" s="9" t="s">
        <v>235</v>
      </c>
      <c r="C229" s="9">
        <v>0</v>
      </c>
      <c r="D229" s="9">
        <v>0</v>
      </c>
      <c r="E229" s="9">
        <v>0</v>
      </c>
      <c r="F229" s="9">
        <v>0</v>
      </c>
      <c r="G229" s="39"/>
      <c r="H229" s="49">
        <f t="shared" si="275"/>
        <v>0</v>
      </c>
      <c r="I229" s="49"/>
      <c r="J229" s="9">
        <v>838</v>
      </c>
      <c r="K229" s="9" t="s">
        <v>235</v>
      </c>
      <c r="L229" s="9">
        <v>0</v>
      </c>
      <c r="M229" s="50">
        <v>0</v>
      </c>
      <c r="N229" s="9">
        <v>0</v>
      </c>
      <c r="O229" s="50">
        <v>0</v>
      </c>
      <c r="P229" s="40">
        <f t="shared" si="143"/>
        <v>0</v>
      </c>
      <c r="Q229" s="39"/>
      <c r="R229" s="39">
        <v>838</v>
      </c>
      <c r="S229" s="9" t="s">
        <v>235</v>
      </c>
      <c r="T229" s="41">
        <f t="shared" ref="T229:U229" si="281">E229</f>
        <v>0</v>
      </c>
      <c r="U229" s="41">
        <f t="shared" si="281"/>
        <v>0</v>
      </c>
      <c r="V229" s="39"/>
      <c r="W229" s="42">
        <f t="shared" si="277"/>
        <v>0</v>
      </c>
      <c r="X229" s="42"/>
      <c r="Y229" s="42">
        <v>0</v>
      </c>
      <c r="Z229" s="42"/>
      <c r="AA229" s="42">
        <v>0</v>
      </c>
      <c r="AB229" s="42"/>
      <c r="AC229" s="42">
        <v>0</v>
      </c>
      <c r="AD229" s="42"/>
      <c r="AE229" s="42">
        <v>0</v>
      </c>
      <c r="AF229" s="42"/>
      <c r="AG229" s="42">
        <v>0</v>
      </c>
      <c r="AH229" s="42"/>
      <c r="AI229" s="42">
        <v>0</v>
      </c>
      <c r="AJ229" s="42"/>
      <c r="AK229" s="42">
        <v>0</v>
      </c>
      <c r="AL229" s="49"/>
      <c r="AM229" s="39"/>
      <c r="AN229" s="39"/>
      <c r="AO229" s="39"/>
      <c r="AP229" s="39"/>
      <c r="AQ229" s="39"/>
      <c r="AR229" s="39"/>
      <c r="AS229" s="49">
        <f>+W229</f>
        <v>0</v>
      </c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49">
        <f t="shared" si="270"/>
        <v>0</v>
      </c>
      <c r="CH229" s="39"/>
      <c r="CI229" s="39"/>
      <c r="CJ229" s="39"/>
      <c r="CK229" s="39"/>
      <c r="CL229" s="39"/>
      <c r="CM229" s="39"/>
      <c r="CN229" s="39"/>
      <c r="CO229" s="39"/>
      <c r="CP229" s="9"/>
      <c r="CQ229" s="9"/>
    </row>
    <row r="230" spans="1:95" ht="15.75" customHeight="1">
      <c r="A230" s="9">
        <v>844</v>
      </c>
      <c r="B230" s="9" t="s">
        <v>239</v>
      </c>
      <c r="C230" s="9">
        <v>0</v>
      </c>
      <c r="D230" s="9">
        <v>0</v>
      </c>
      <c r="E230" s="9">
        <v>0</v>
      </c>
      <c r="F230" s="50">
        <v>-2989</v>
      </c>
      <c r="G230" s="39"/>
      <c r="H230" s="49">
        <f t="shared" si="275"/>
        <v>0</v>
      </c>
      <c r="I230" s="49"/>
      <c r="J230" s="9">
        <v>844</v>
      </c>
      <c r="K230" s="9" t="s">
        <v>239</v>
      </c>
      <c r="L230" s="9">
        <v>0</v>
      </c>
      <c r="M230" s="50">
        <v>0</v>
      </c>
      <c r="N230" s="9">
        <v>0</v>
      </c>
      <c r="O230" s="50">
        <v>-2989</v>
      </c>
      <c r="P230" s="40">
        <f t="shared" si="143"/>
        <v>0</v>
      </c>
      <c r="Q230" s="39"/>
      <c r="R230" s="39">
        <v>844</v>
      </c>
      <c r="S230" s="9" t="s">
        <v>239</v>
      </c>
      <c r="T230" s="41">
        <f t="shared" ref="T230:U230" si="282">E230</f>
        <v>0</v>
      </c>
      <c r="U230" s="41">
        <f t="shared" si="282"/>
        <v>-2989</v>
      </c>
      <c r="V230" s="39"/>
      <c r="W230" s="42">
        <f>SUM(W225:W229)</f>
        <v>-2989</v>
      </c>
      <c r="X230" s="42"/>
      <c r="Y230" s="42">
        <f>SUM(Y225:Y229)</f>
        <v>-3673</v>
      </c>
      <c r="Z230" s="42"/>
      <c r="AA230" s="42">
        <v>-4478</v>
      </c>
      <c r="AB230" s="42"/>
      <c r="AC230" s="42">
        <v>-5344.5</v>
      </c>
      <c r="AD230" s="42"/>
      <c r="AE230" s="42">
        <f>SUM(AE225:AE229)</f>
        <v>-5811</v>
      </c>
      <c r="AF230" s="42"/>
      <c r="AG230" s="42">
        <f>SUM(AG225:AG229)</f>
        <v>-18990</v>
      </c>
      <c r="AH230" s="42"/>
      <c r="AI230" s="42">
        <f>SUM(AI225:AI229)</f>
        <v>-6754</v>
      </c>
      <c r="AJ230" s="42"/>
      <c r="AK230" s="42">
        <f>SUM(AK225:AK229)</f>
        <v>-13526</v>
      </c>
      <c r="AL230" s="4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49">
        <f t="shared" si="270"/>
        <v>2989</v>
      </c>
      <c r="CH230" s="39"/>
      <c r="CI230" s="39"/>
      <c r="CJ230" s="39"/>
      <c r="CK230" s="39"/>
      <c r="CL230" s="39"/>
      <c r="CM230" s="39"/>
      <c r="CN230" s="39"/>
      <c r="CO230" s="39"/>
      <c r="CP230" s="9"/>
      <c r="CQ230" s="9"/>
    </row>
    <row r="231" spans="1:95" ht="15.75" customHeight="1">
      <c r="A231" s="9"/>
      <c r="B231" s="9"/>
      <c r="C231" s="9"/>
      <c r="D231" s="9"/>
      <c r="E231" s="9"/>
      <c r="F231" s="9"/>
      <c r="G231" s="39"/>
      <c r="H231" s="49"/>
      <c r="I231" s="49"/>
      <c r="J231" s="9"/>
      <c r="K231" s="9"/>
      <c r="L231" s="9"/>
      <c r="M231" s="9"/>
      <c r="N231" s="9"/>
      <c r="O231" s="9"/>
      <c r="P231" s="40">
        <f t="shared" si="143"/>
        <v>0</v>
      </c>
      <c r="Q231" s="39"/>
      <c r="R231" s="39"/>
      <c r="S231" s="9"/>
      <c r="T231" s="41">
        <f t="shared" ref="T231:U231" si="283">E231</f>
        <v>0</v>
      </c>
      <c r="U231" s="41">
        <f t="shared" si="283"/>
        <v>0</v>
      </c>
      <c r="V231" s="39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>
        <v>0</v>
      </c>
      <c r="AH231" s="42"/>
      <c r="AI231" s="42"/>
      <c r="AJ231" s="42"/>
      <c r="AK231" s="42"/>
      <c r="AL231" s="4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49">
        <f t="shared" si="270"/>
        <v>0</v>
      </c>
      <c r="CH231" s="39"/>
      <c r="CI231" s="39"/>
      <c r="CJ231" s="39"/>
      <c r="CK231" s="39"/>
      <c r="CL231" s="39"/>
      <c r="CM231" s="39"/>
      <c r="CN231" s="39"/>
      <c r="CO231" s="39"/>
      <c r="CP231" s="9"/>
      <c r="CQ231" s="9"/>
    </row>
    <row r="232" spans="1:95" ht="15.75" customHeight="1">
      <c r="A232" s="9">
        <v>851</v>
      </c>
      <c r="B232" s="9" t="s">
        <v>240</v>
      </c>
      <c r="C232" s="9">
        <v>0</v>
      </c>
      <c r="D232" s="9">
        <v>0</v>
      </c>
      <c r="E232" s="9">
        <v>80</v>
      </c>
      <c r="F232" s="9">
        <v>0</v>
      </c>
      <c r="G232" s="39"/>
      <c r="H232" s="49">
        <f t="shared" ref="H232:H244" si="284">+E232-F232-N232+O232</f>
        <v>0</v>
      </c>
      <c r="I232" s="49"/>
      <c r="J232" s="9">
        <v>851</v>
      </c>
      <c r="K232" s="9" t="s">
        <v>240</v>
      </c>
      <c r="L232" s="9">
        <v>0</v>
      </c>
      <c r="M232" s="50">
        <v>0</v>
      </c>
      <c r="N232" s="9">
        <v>80</v>
      </c>
      <c r="O232" s="50">
        <v>0</v>
      </c>
      <c r="P232" s="40">
        <f t="shared" si="143"/>
        <v>0</v>
      </c>
      <c r="Q232" s="39"/>
      <c r="R232" s="39">
        <v>851</v>
      </c>
      <c r="S232" s="9" t="s">
        <v>240</v>
      </c>
      <c r="T232" s="41">
        <f t="shared" ref="T232:U232" si="285">E232</f>
        <v>80</v>
      </c>
      <c r="U232" s="41">
        <f t="shared" si="285"/>
        <v>0</v>
      </c>
      <c r="V232" s="39"/>
      <c r="W232" s="42">
        <f t="shared" ref="W232:W243" si="286">+T232+U232</f>
        <v>80</v>
      </c>
      <c r="X232" s="42"/>
      <c r="Y232" s="42">
        <v>879</v>
      </c>
      <c r="Z232" s="42"/>
      <c r="AA232" s="42">
        <v>480</v>
      </c>
      <c r="AB232" s="42"/>
      <c r="AC232" s="42">
        <v>0</v>
      </c>
      <c r="AD232" s="42"/>
      <c r="AE232" s="42">
        <v>368.2</v>
      </c>
      <c r="AF232" s="42"/>
      <c r="AG232" s="42">
        <v>13250</v>
      </c>
      <c r="AH232" s="42"/>
      <c r="AI232" s="42">
        <v>374</v>
      </c>
      <c r="AJ232" s="42"/>
      <c r="AK232" s="42">
        <v>12875</v>
      </c>
      <c r="AL232" s="49"/>
      <c r="AM232" s="39"/>
      <c r="AN232" s="39"/>
      <c r="AO232" s="39"/>
      <c r="AP232" s="39"/>
      <c r="AQ232" s="39"/>
      <c r="AR232" s="39"/>
      <c r="AS232" s="39"/>
      <c r="AT232" s="39"/>
      <c r="AU232" s="39"/>
      <c r="AV232" s="49">
        <f>+W232</f>
        <v>80</v>
      </c>
      <c r="AW232" s="4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49">
        <f t="shared" si="270"/>
        <v>0</v>
      </c>
      <c r="CH232" s="39"/>
      <c r="CI232" s="39"/>
      <c r="CJ232" s="39"/>
      <c r="CK232" s="39"/>
      <c r="CL232" s="39"/>
      <c r="CM232" s="39"/>
      <c r="CN232" s="39"/>
      <c r="CO232" s="39"/>
      <c r="CP232" s="9"/>
      <c r="CQ232" s="9"/>
    </row>
    <row r="233" spans="1:95" ht="15.75" customHeight="1">
      <c r="A233" s="9">
        <v>856</v>
      </c>
      <c r="B233" s="9" t="s">
        <v>241</v>
      </c>
      <c r="C233" s="9">
        <v>0</v>
      </c>
      <c r="D233" s="9">
        <v>0</v>
      </c>
      <c r="E233" s="9">
        <v>0</v>
      </c>
      <c r="F233" s="9">
        <v>0</v>
      </c>
      <c r="G233" s="39"/>
      <c r="H233" s="49">
        <f t="shared" si="284"/>
        <v>0</v>
      </c>
      <c r="I233" s="49"/>
      <c r="J233" s="9">
        <v>856</v>
      </c>
      <c r="K233" s="9" t="s">
        <v>241</v>
      </c>
      <c r="L233" s="9">
        <v>0</v>
      </c>
      <c r="M233" s="50">
        <v>0</v>
      </c>
      <c r="N233" s="9">
        <v>0</v>
      </c>
      <c r="O233" s="50">
        <v>0</v>
      </c>
      <c r="P233" s="40">
        <f t="shared" si="143"/>
        <v>0</v>
      </c>
      <c r="Q233" s="39"/>
      <c r="R233" s="39">
        <v>856</v>
      </c>
      <c r="S233" s="9" t="s">
        <v>241</v>
      </c>
      <c r="T233" s="41">
        <f t="shared" ref="T233:U233" si="287">E233</f>
        <v>0</v>
      </c>
      <c r="U233" s="41">
        <f t="shared" si="287"/>
        <v>0</v>
      </c>
      <c r="V233" s="39"/>
      <c r="W233" s="42">
        <f t="shared" si="286"/>
        <v>0</v>
      </c>
      <c r="X233" s="42"/>
      <c r="Y233" s="42">
        <v>0</v>
      </c>
      <c r="Z233" s="42"/>
      <c r="AA233" s="42">
        <v>0</v>
      </c>
      <c r="AB233" s="42"/>
      <c r="AC233" s="42">
        <v>0</v>
      </c>
      <c r="AD233" s="42"/>
      <c r="AE233" s="42">
        <v>0</v>
      </c>
      <c r="AF233" s="42"/>
      <c r="AG233" s="42">
        <v>0</v>
      </c>
      <c r="AH233" s="42"/>
      <c r="AI233" s="42">
        <v>0</v>
      </c>
      <c r="AJ233" s="42"/>
      <c r="AK233" s="42">
        <v>0</v>
      </c>
      <c r="AL233" s="4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49">
        <f>+W233</f>
        <v>0</v>
      </c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49">
        <f t="shared" si="270"/>
        <v>0</v>
      </c>
      <c r="CH233" s="39"/>
      <c r="CI233" s="39"/>
      <c r="CJ233" s="39"/>
      <c r="CK233" s="39"/>
      <c r="CL233" s="39"/>
      <c r="CM233" s="39"/>
      <c r="CN233" s="39"/>
      <c r="CO233" s="39"/>
      <c r="CP233" s="9"/>
      <c r="CQ233" s="9"/>
    </row>
    <row r="234" spans="1:95" ht="15.75" customHeight="1">
      <c r="A234" s="9">
        <v>860</v>
      </c>
      <c r="B234" s="9" t="s">
        <v>242</v>
      </c>
      <c r="C234" s="9">
        <v>0</v>
      </c>
      <c r="D234" s="9">
        <v>0</v>
      </c>
      <c r="E234" s="9">
        <v>0</v>
      </c>
      <c r="F234" s="9">
        <v>0</v>
      </c>
      <c r="G234" s="39"/>
      <c r="H234" s="49">
        <f t="shared" si="284"/>
        <v>0</v>
      </c>
      <c r="I234" s="49"/>
      <c r="J234" s="9">
        <v>860</v>
      </c>
      <c r="K234" s="9" t="s">
        <v>242</v>
      </c>
      <c r="L234" s="9">
        <v>0</v>
      </c>
      <c r="M234" s="50">
        <v>0</v>
      </c>
      <c r="N234" s="9">
        <v>0</v>
      </c>
      <c r="O234" s="50">
        <v>0</v>
      </c>
      <c r="P234" s="40">
        <f t="shared" si="143"/>
        <v>0</v>
      </c>
      <c r="Q234" s="39"/>
      <c r="R234" s="39">
        <v>860</v>
      </c>
      <c r="S234" s="9" t="s">
        <v>242</v>
      </c>
      <c r="T234" s="41">
        <f t="shared" ref="T234:U234" si="288">E234</f>
        <v>0</v>
      </c>
      <c r="U234" s="41">
        <f t="shared" si="288"/>
        <v>0</v>
      </c>
      <c r="V234" s="39"/>
      <c r="W234" s="42">
        <f t="shared" si="286"/>
        <v>0</v>
      </c>
      <c r="X234" s="42"/>
      <c r="Y234" s="42">
        <v>220</v>
      </c>
      <c r="Z234" s="42"/>
      <c r="AA234" s="42">
        <v>240</v>
      </c>
      <c r="AB234" s="42"/>
      <c r="AC234" s="42">
        <v>420</v>
      </c>
      <c r="AD234" s="42"/>
      <c r="AE234" s="42">
        <v>870</v>
      </c>
      <c r="AF234" s="42"/>
      <c r="AG234" s="42">
        <v>865</v>
      </c>
      <c r="AH234" s="42"/>
      <c r="AI234" s="42">
        <v>715</v>
      </c>
      <c r="AJ234" s="42"/>
      <c r="AK234" s="42">
        <v>1310</v>
      </c>
      <c r="AL234" s="4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49">
        <f>+W234</f>
        <v>0</v>
      </c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49">
        <f t="shared" si="270"/>
        <v>0</v>
      </c>
      <c r="CH234" s="39"/>
      <c r="CI234" s="39"/>
      <c r="CJ234" s="39"/>
      <c r="CK234" s="39"/>
      <c r="CL234" s="39"/>
      <c r="CM234" s="39"/>
      <c r="CN234" s="39"/>
      <c r="CO234" s="39"/>
      <c r="CP234" s="9"/>
      <c r="CQ234" s="9"/>
    </row>
    <row r="235" spans="1:95" ht="15.75" customHeight="1">
      <c r="A235" s="9">
        <v>862</v>
      </c>
      <c r="B235" s="9" t="s">
        <v>243</v>
      </c>
      <c r="C235" s="9">
        <v>0</v>
      </c>
      <c r="D235" s="9">
        <v>0</v>
      </c>
      <c r="E235" s="9">
        <v>0</v>
      </c>
      <c r="F235" s="9">
        <v>0</v>
      </c>
      <c r="G235" s="39"/>
      <c r="H235" s="49">
        <f t="shared" si="284"/>
        <v>0</v>
      </c>
      <c r="I235" s="49"/>
      <c r="J235" s="9">
        <v>862</v>
      </c>
      <c r="K235" s="9" t="s">
        <v>243</v>
      </c>
      <c r="L235" s="9">
        <v>0</v>
      </c>
      <c r="M235" s="50">
        <v>0</v>
      </c>
      <c r="N235" s="9">
        <v>0</v>
      </c>
      <c r="O235" s="50">
        <v>0</v>
      </c>
      <c r="P235" s="40">
        <f t="shared" si="143"/>
        <v>0</v>
      </c>
      <c r="Q235" s="39"/>
      <c r="R235" s="39">
        <v>862</v>
      </c>
      <c r="S235" s="9" t="s">
        <v>243</v>
      </c>
      <c r="T235" s="41">
        <f t="shared" ref="T235:U235" si="289">E235</f>
        <v>0</v>
      </c>
      <c r="U235" s="41">
        <f t="shared" si="289"/>
        <v>0</v>
      </c>
      <c r="V235" s="39"/>
      <c r="W235" s="42">
        <f t="shared" si="286"/>
        <v>0</v>
      </c>
      <c r="X235" s="42"/>
      <c r="Y235" s="42">
        <v>0</v>
      </c>
      <c r="Z235" s="42"/>
      <c r="AA235" s="42">
        <v>0</v>
      </c>
      <c r="AB235" s="42"/>
      <c r="AC235" s="42">
        <v>1560</v>
      </c>
      <c r="AD235" s="42"/>
      <c r="AE235" s="42">
        <v>0</v>
      </c>
      <c r="AF235" s="42"/>
      <c r="AG235" s="42">
        <v>0</v>
      </c>
      <c r="AH235" s="42"/>
      <c r="AI235" s="42">
        <v>0</v>
      </c>
      <c r="AJ235" s="42"/>
      <c r="AK235" s="42">
        <v>0</v>
      </c>
      <c r="AL235" s="4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49">
        <f>+W235</f>
        <v>0</v>
      </c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49">
        <f t="shared" si="270"/>
        <v>0</v>
      </c>
      <c r="CH235" s="39"/>
      <c r="CI235" s="39"/>
      <c r="CJ235" s="39"/>
      <c r="CK235" s="39"/>
      <c r="CL235" s="39"/>
      <c r="CM235" s="39"/>
      <c r="CN235" s="39"/>
      <c r="CO235" s="39"/>
      <c r="CP235" s="9"/>
      <c r="CQ235" s="9"/>
    </row>
    <row r="236" spans="1:95" ht="15.75" customHeight="1">
      <c r="A236" s="9">
        <v>864</v>
      </c>
      <c r="B236" s="9" t="s">
        <v>244</v>
      </c>
      <c r="C236" s="9">
        <v>0</v>
      </c>
      <c r="D236" s="9">
        <v>0</v>
      </c>
      <c r="E236" s="9">
        <v>0</v>
      </c>
      <c r="F236" s="9">
        <v>0</v>
      </c>
      <c r="G236" s="39"/>
      <c r="H236" s="49">
        <f t="shared" si="284"/>
        <v>0</v>
      </c>
      <c r="I236" s="49"/>
      <c r="J236" s="9">
        <v>864</v>
      </c>
      <c r="K236" s="9" t="s">
        <v>244</v>
      </c>
      <c r="L236" s="9">
        <v>0</v>
      </c>
      <c r="M236" s="50">
        <v>0</v>
      </c>
      <c r="N236" s="9">
        <v>0</v>
      </c>
      <c r="O236" s="50">
        <v>0</v>
      </c>
      <c r="P236" s="40">
        <f t="shared" si="143"/>
        <v>0</v>
      </c>
      <c r="Q236" s="39"/>
      <c r="R236" s="39">
        <v>864</v>
      </c>
      <c r="S236" s="9" t="s">
        <v>244</v>
      </c>
      <c r="T236" s="41">
        <f t="shared" ref="T236:U236" si="290">E236</f>
        <v>0</v>
      </c>
      <c r="U236" s="41">
        <f t="shared" si="290"/>
        <v>0</v>
      </c>
      <c r="V236" s="39"/>
      <c r="W236" s="42">
        <f t="shared" si="286"/>
        <v>0</v>
      </c>
      <c r="X236" s="42"/>
      <c r="Y236" s="42">
        <v>0</v>
      </c>
      <c r="Z236" s="42"/>
      <c r="AA236" s="42">
        <v>124</v>
      </c>
      <c r="AB236" s="42"/>
      <c r="AC236" s="42">
        <v>0</v>
      </c>
      <c r="AD236" s="42"/>
      <c r="AE236" s="42">
        <v>0</v>
      </c>
      <c r="AF236" s="42"/>
      <c r="AG236" s="42">
        <v>0</v>
      </c>
      <c r="AH236" s="42"/>
      <c r="AI236" s="42">
        <v>555.9</v>
      </c>
      <c r="AJ236" s="42"/>
      <c r="AK236" s="42">
        <v>189.65</v>
      </c>
      <c r="AL236" s="4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49">
        <f>+W236</f>
        <v>0</v>
      </c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49">
        <f t="shared" si="270"/>
        <v>0</v>
      </c>
      <c r="CH236" s="39"/>
      <c r="CI236" s="39"/>
      <c r="CJ236" s="39"/>
      <c r="CK236" s="39"/>
      <c r="CL236" s="39"/>
      <c r="CM236" s="39"/>
      <c r="CN236" s="39"/>
      <c r="CO236" s="39"/>
      <c r="CP236" s="9"/>
      <c r="CQ236" s="9"/>
    </row>
    <row r="237" spans="1:95" ht="15.75" customHeight="1">
      <c r="A237" s="9">
        <v>870</v>
      </c>
      <c r="B237" s="9" t="s">
        <v>247</v>
      </c>
      <c r="C237" s="9">
        <v>0</v>
      </c>
      <c r="D237" s="9">
        <v>0</v>
      </c>
      <c r="E237" s="9">
        <v>0</v>
      </c>
      <c r="F237" s="9">
        <v>0</v>
      </c>
      <c r="G237" s="39"/>
      <c r="H237" s="49">
        <f t="shared" si="284"/>
        <v>0</v>
      </c>
      <c r="I237" s="49"/>
      <c r="J237" s="9">
        <v>870</v>
      </c>
      <c r="K237" s="9" t="s">
        <v>247</v>
      </c>
      <c r="L237" s="9">
        <v>0</v>
      </c>
      <c r="M237" s="50">
        <v>0</v>
      </c>
      <c r="N237" s="9">
        <v>0</v>
      </c>
      <c r="O237" s="50">
        <v>0</v>
      </c>
      <c r="P237" s="40">
        <f t="shared" si="143"/>
        <v>0</v>
      </c>
      <c r="Q237" s="39"/>
      <c r="R237" s="39">
        <v>870</v>
      </c>
      <c r="S237" s="9" t="s">
        <v>247</v>
      </c>
      <c r="T237" s="41">
        <f t="shared" ref="T237:U237" si="291">E237</f>
        <v>0</v>
      </c>
      <c r="U237" s="41">
        <f t="shared" si="291"/>
        <v>0</v>
      </c>
      <c r="V237" s="39"/>
      <c r="W237" s="42">
        <f t="shared" si="286"/>
        <v>0</v>
      </c>
      <c r="X237" s="42"/>
      <c r="Y237" s="42">
        <v>0</v>
      </c>
      <c r="Z237" s="42"/>
      <c r="AA237" s="42">
        <v>1100</v>
      </c>
      <c r="AB237" s="42"/>
      <c r="AC237" s="42">
        <v>3240</v>
      </c>
      <c r="AD237" s="42"/>
      <c r="AE237" s="42">
        <v>2460</v>
      </c>
      <c r="AF237" s="42"/>
      <c r="AG237" s="42">
        <v>3000</v>
      </c>
      <c r="AH237" s="42"/>
      <c r="AI237" s="42">
        <v>2880</v>
      </c>
      <c r="AJ237" s="42"/>
      <c r="AK237" s="42">
        <v>3480</v>
      </c>
      <c r="AL237" s="4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49">
        <f>+W237</f>
        <v>0</v>
      </c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49">
        <f t="shared" si="270"/>
        <v>0</v>
      </c>
      <c r="CH237" s="39"/>
      <c r="CI237" s="39"/>
      <c r="CJ237" s="39"/>
      <c r="CK237" s="39"/>
      <c r="CL237" s="39"/>
      <c r="CM237" s="39"/>
      <c r="CN237" s="39"/>
      <c r="CO237" s="39"/>
      <c r="CP237" s="9"/>
      <c r="CQ237" s="9"/>
    </row>
    <row r="238" spans="1:95" ht="15.75" customHeight="1">
      <c r="A238" s="9">
        <v>872</v>
      </c>
      <c r="B238" s="9" t="s">
        <v>249</v>
      </c>
      <c r="C238" s="9">
        <v>0</v>
      </c>
      <c r="D238" s="9">
        <v>0</v>
      </c>
      <c r="E238" s="9">
        <v>0</v>
      </c>
      <c r="F238" s="9">
        <v>0</v>
      </c>
      <c r="G238" s="39"/>
      <c r="H238" s="49">
        <f t="shared" si="284"/>
        <v>0</v>
      </c>
      <c r="I238" s="49"/>
      <c r="J238" s="9">
        <v>872</v>
      </c>
      <c r="K238" s="9" t="s">
        <v>249</v>
      </c>
      <c r="L238" s="9">
        <v>0</v>
      </c>
      <c r="M238" s="50">
        <v>0</v>
      </c>
      <c r="N238" s="9">
        <v>0</v>
      </c>
      <c r="O238" s="50">
        <v>0</v>
      </c>
      <c r="P238" s="40">
        <f t="shared" si="143"/>
        <v>0</v>
      </c>
      <c r="Q238" s="39"/>
      <c r="R238" s="39">
        <v>872</v>
      </c>
      <c r="S238" s="9" t="s">
        <v>249</v>
      </c>
      <c r="T238" s="41">
        <f t="shared" ref="T238:U238" si="292">E238</f>
        <v>0</v>
      </c>
      <c r="U238" s="41">
        <f t="shared" si="292"/>
        <v>0</v>
      </c>
      <c r="V238" s="39"/>
      <c r="W238" s="42">
        <f t="shared" si="286"/>
        <v>0</v>
      </c>
      <c r="X238" s="42"/>
      <c r="Y238" s="42">
        <v>0</v>
      </c>
      <c r="Z238" s="42"/>
      <c r="AA238" s="42">
        <v>0</v>
      </c>
      <c r="AB238" s="42"/>
      <c r="AC238" s="42">
        <v>0</v>
      </c>
      <c r="AD238" s="42"/>
      <c r="AE238" s="42">
        <v>0</v>
      </c>
      <c r="AF238" s="42"/>
      <c r="AG238" s="42">
        <v>0</v>
      </c>
      <c r="AH238" s="42"/>
      <c r="AI238" s="42">
        <v>0</v>
      </c>
      <c r="AJ238" s="42"/>
      <c r="AK238" s="42">
        <v>0</v>
      </c>
      <c r="AL238" s="4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49">
        <f>+W238</f>
        <v>0</v>
      </c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49">
        <f t="shared" si="270"/>
        <v>0</v>
      </c>
      <c r="CH238" s="39"/>
      <c r="CI238" s="39"/>
      <c r="CJ238" s="39"/>
      <c r="CK238" s="39"/>
      <c r="CL238" s="39"/>
      <c r="CM238" s="39"/>
      <c r="CN238" s="39"/>
      <c r="CO238" s="39"/>
      <c r="CP238" s="9"/>
      <c r="CQ238" s="9"/>
    </row>
    <row r="239" spans="1:95" ht="15.75" customHeight="1">
      <c r="A239" s="9">
        <v>875</v>
      </c>
      <c r="B239" s="9" t="s">
        <v>293</v>
      </c>
      <c r="C239" s="9">
        <v>0</v>
      </c>
      <c r="D239" s="9">
        <v>0</v>
      </c>
      <c r="E239" s="50">
        <v>2430</v>
      </c>
      <c r="F239" s="9">
        <v>0</v>
      </c>
      <c r="G239" s="39"/>
      <c r="H239" s="49">
        <f t="shared" si="284"/>
        <v>0</v>
      </c>
      <c r="I239" s="49"/>
      <c r="J239" s="9">
        <v>875</v>
      </c>
      <c r="K239" s="9" t="s">
        <v>293</v>
      </c>
      <c r="L239" s="9">
        <v>720</v>
      </c>
      <c r="M239" s="50">
        <v>0</v>
      </c>
      <c r="N239" s="50">
        <v>2430</v>
      </c>
      <c r="O239" s="50">
        <v>0</v>
      </c>
      <c r="P239" s="40">
        <f t="shared" si="143"/>
        <v>0</v>
      </c>
      <c r="Q239" s="39"/>
      <c r="R239" s="39">
        <v>875</v>
      </c>
      <c r="S239" s="9" t="s">
        <v>293</v>
      </c>
      <c r="T239" s="41">
        <f t="shared" ref="T239:U239" si="293">E239</f>
        <v>2430</v>
      </c>
      <c r="U239" s="41">
        <f t="shared" si="293"/>
        <v>0</v>
      </c>
      <c r="V239" s="39"/>
      <c r="W239" s="42">
        <f t="shared" si="286"/>
        <v>2430</v>
      </c>
      <c r="X239" s="42"/>
      <c r="Y239" s="42">
        <v>2043</v>
      </c>
      <c r="Z239" s="42"/>
      <c r="AA239" s="42">
        <v>2048.75</v>
      </c>
      <c r="AB239" s="42"/>
      <c r="AC239" s="42">
        <v>2179.5</v>
      </c>
      <c r="AD239" s="42"/>
      <c r="AE239" s="42">
        <v>3360</v>
      </c>
      <c r="AF239" s="42"/>
      <c r="AG239" s="42">
        <v>3753</v>
      </c>
      <c r="AH239" s="42"/>
      <c r="AI239" s="42">
        <v>2100</v>
      </c>
      <c r="AJ239" s="42"/>
      <c r="AK239" s="42">
        <v>2410</v>
      </c>
      <c r="AL239" s="4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49">
        <f>+W239</f>
        <v>2430</v>
      </c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49">
        <f t="shared" si="270"/>
        <v>0</v>
      </c>
      <c r="CH239" s="39"/>
      <c r="CI239" s="39"/>
      <c r="CJ239" s="39"/>
      <c r="CK239" s="39"/>
      <c r="CL239" s="39"/>
      <c r="CM239" s="39"/>
      <c r="CN239" s="39"/>
      <c r="CO239" s="39"/>
      <c r="CP239" s="9"/>
      <c r="CQ239" s="9"/>
    </row>
    <row r="240" spans="1:95" ht="15.75" customHeight="1">
      <c r="A240" s="9">
        <v>882</v>
      </c>
      <c r="B240" s="9" t="s">
        <v>109</v>
      </c>
      <c r="C240" s="9">
        <v>0</v>
      </c>
      <c r="D240" s="9">
        <v>0</v>
      </c>
      <c r="E240" s="9">
        <v>0</v>
      </c>
      <c r="F240" s="9">
        <v>0</v>
      </c>
      <c r="G240" s="39"/>
      <c r="H240" s="49">
        <f t="shared" si="284"/>
        <v>0</v>
      </c>
      <c r="I240" s="49"/>
      <c r="J240" s="9">
        <v>882</v>
      </c>
      <c r="K240" s="9" t="s">
        <v>109</v>
      </c>
      <c r="L240" s="9">
        <v>0</v>
      </c>
      <c r="M240" s="50">
        <v>0</v>
      </c>
      <c r="N240" s="9">
        <v>0</v>
      </c>
      <c r="O240" s="50">
        <v>0</v>
      </c>
      <c r="P240" s="40">
        <f t="shared" si="143"/>
        <v>0</v>
      </c>
      <c r="Q240" s="39"/>
      <c r="R240" s="39">
        <v>882</v>
      </c>
      <c r="S240" s="9" t="s">
        <v>109</v>
      </c>
      <c r="T240" s="41">
        <f t="shared" ref="T240:U240" si="294">E240</f>
        <v>0</v>
      </c>
      <c r="U240" s="41">
        <f t="shared" si="294"/>
        <v>0</v>
      </c>
      <c r="V240" s="39"/>
      <c r="W240" s="42">
        <f t="shared" si="286"/>
        <v>0</v>
      </c>
      <c r="X240" s="42"/>
      <c r="Y240" s="42">
        <v>0</v>
      </c>
      <c r="Z240" s="42"/>
      <c r="AA240" s="42">
        <v>0</v>
      </c>
      <c r="AB240" s="42"/>
      <c r="AC240" s="42">
        <v>0</v>
      </c>
      <c r="AD240" s="42"/>
      <c r="AE240" s="42">
        <v>0</v>
      </c>
      <c r="AF240" s="42"/>
      <c r="AG240" s="42">
        <v>0</v>
      </c>
      <c r="AH240" s="42"/>
      <c r="AI240" s="42">
        <v>0</v>
      </c>
      <c r="AJ240" s="42"/>
      <c r="AK240" s="42">
        <v>0</v>
      </c>
      <c r="AL240" s="4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49">
        <f>+W240</f>
        <v>0</v>
      </c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49">
        <f t="shared" si="270"/>
        <v>0</v>
      </c>
      <c r="CH240" s="39"/>
      <c r="CI240" s="39"/>
      <c r="CJ240" s="39"/>
      <c r="CK240" s="39"/>
      <c r="CL240" s="39"/>
      <c r="CM240" s="39"/>
      <c r="CN240" s="39"/>
      <c r="CO240" s="39"/>
      <c r="CP240" s="9"/>
      <c r="CQ240" s="9"/>
    </row>
    <row r="241" spans="1:95" ht="15.75" customHeight="1">
      <c r="A241" s="9">
        <v>888</v>
      </c>
      <c r="B241" s="9" t="s">
        <v>255</v>
      </c>
      <c r="C241" s="9">
        <v>0</v>
      </c>
      <c r="D241" s="9">
        <v>0</v>
      </c>
      <c r="E241" s="9">
        <v>0</v>
      </c>
      <c r="F241" s="9">
        <v>0</v>
      </c>
      <c r="G241" s="39"/>
      <c r="H241" s="49">
        <f t="shared" si="284"/>
        <v>0</v>
      </c>
      <c r="I241" s="49"/>
      <c r="J241" s="9">
        <v>888</v>
      </c>
      <c r="K241" s="9" t="s">
        <v>255</v>
      </c>
      <c r="L241" s="9">
        <v>0</v>
      </c>
      <c r="M241" s="50">
        <v>0</v>
      </c>
      <c r="N241" s="9">
        <v>0</v>
      </c>
      <c r="O241" s="50">
        <v>0</v>
      </c>
      <c r="P241" s="40">
        <f t="shared" si="143"/>
        <v>0</v>
      </c>
      <c r="Q241" s="39"/>
      <c r="R241" s="39">
        <v>888</v>
      </c>
      <c r="S241" s="9" t="s">
        <v>255</v>
      </c>
      <c r="T241" s="41">
        <f t="shared" ref="T241:U241" si="295">E241</f>
        <v>0</v>
      </c>
      <c r="U241" s="41">
        <f t="shared" si="295"/>
        <v>0</v>
      </c>
      <c r="V241" s="39"/>
      <c r="W241" s="42">
        <f t="shared" si="286"/>
        <v>0</v>
      </c>
      <c r="X241" s="42"/>
      <c r="Y241" s="42">
        <v>0</v>
      </c>
      <c r="Z241" s="42"/>
      <c r="AA241" s="42">
        <v>500</v>
      </c>
      <c r="AB241" s="42"/>
      <c r="AC241" s="42">
        <v>0</v>
      </c>
      <c r="AD241" s="42"/>
      <c r="AE241" s="42">
        <v>980</v>
      </c>
      <c r="AF241" s="42"/>
      <c r="AG241" s="42">
        <v>880</v>
      </c>
      <c r="AH241" s="42"/>
      <c r="AI241" s="42">
        <v>210</v>
      </c>
      <c r="AJ241" s="42"/>
      <c r="AK241" s="42">
        <v>710</v>
      </c>
      <c r="AL241" s="4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49">
        <f>+W241</f>
        <v>0</v>
      </c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49">
        <f t="shared" si="270"/>
        <v>0</v>
      </c>
      <c r="CH241" s="39"/>
      <c r="CI241" s="39"/>
      <c r="CJ241" s="39"/>
      <c r="CK241" s="39"/>
      <c r="CL241" s="39"/>
      <c r="CM241" s="39"/>
      <c r="CN241" s="39"/>
      <c r="CO241" s="39"/>
      <c r="CP241" s="9"/>
      <c r="CQ241" s="9"/>
    </row>
    <row r="242" spans="1:95" ht="15.75" customHeight="1">
      <c r="A242" s="9">
        <v>891</v>
      </c>
      <c r="B242" s="9" t="s">
        <v>257</v>
      </c>
      <c r="C242" s="9">
        <v>0</v>
      </c>
      <c r="D242" s="9">
        <v>0</v>
      </c>
      <c r="E242" s="9">
        <v>0</v>
      </c>
      <c r="F242" s="9">
        <v>0</v>
      </c>
      <c r="G242" s="39"/>
      <c r="H242" s="49">
        <f t="shared" si="284"/>
        <v>0</v>
      </c>
      <c r="I242" s="49"/>
      <c r="J242" s="9">
        <v>891</v>
      </c>
      <c r="K242" s="9" t="s">
        <v>257</v>
      </c>
      <c r="L242" s="9">
        <v>0</v>
      </c>
      <c r="M242" s="50">
        <v>0</v>
      </c>
      <c r="N242" s="9">
        <v>0</v>
      </c>
      <c r="O242" s="50">
        <v>0</v>
      </c>
      <c r="P242" s="40">
        <f t="shared" si="143"/>
        <v>0</v>
      </c>
      <c r="Q242" s="39"/>
      <c r="R242" s="39">
        <v>891</v>
      </c>
      <c r="S242" s="9" t="s">
        <v>257</v>
      </c>
      <c r="T242" s="41">
        <f t="shared" ref="T242:U242" si="296">E242</f>
        <v>0</v>
      </c>
      <c r="U242" s="41">
        <f t="shared" si="296"/>
        <v>0</v>
      </c>
      <c r="V242" s="39"/>
      <c r="W242" s="42">
        <f t="shared" si="286"/>
        <v>0</v>
      </c>
      <c r="X242" s="42"/>
      <c r="Y242" s="42">
        <v>0</v>
      </c>
      <c r="Z242" s="42"/>
      <c r="AA242" s="42">
        <v>175</v>
      </c>
      <c r="AB242" s="42"/>
      <c r="AC242" s="42">
        <v>155</v>
      </c>
      <c r="AD242" s="42"/>
      <c r="AE242" s="42">
        <v>525.79999999999995</v>
      </c>
      <c r="AF242" s="42"/>
      <c r="AG242" s="42">
        <v>950.1</v>
      </c>
      <c r="AH242" s="42"/>
      <c r="AI242" s="42">
        <v>0</v>
      </c>
      <c r="AJ242" s="42"/>
      <c r="AK242" s="42">
        <v>0</v>
      </c>
      <c r="AL242" s="4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49">
        <f>+W242</f>
        <v>0</v>
      </c>
      <c r="BN242" s="49"/>
      <c r="BO242" s="4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49">
        <f t="shared" si="270"/>
        <v>0</v>
      </c>
      <c r="CH242" s="39"/>
      <c r="CI242" s="39"/>
      <c r="CJ242" s="39"/>
      <c r="CK242" s="39"/>
      <c r="CL242" s="39"/>
      <c r="CM242" s="39"/>
      <c r="CN242" s="39"/>
      <c r="CO242" s="39"/>
      <c r="CP242" s="9"/>
      <c r="CQ242" s="9"/>
    </row>
    <row r="243" spans="1:95" ht="15.75" customHeight="1">
      <c r="A243" s="9">
        <v>892</v>
      </c>
      <c r="B243" s="9" t="s">
        <v>258</v>
      </c>
      <c r="C243" s="9">
        <v>0</v>
      </c>
      <c r="D243" s="9">
        <v>0</v>
      </c>
      <c r="E243" s="9">
        <v>0</v>
      </c>
      <c r="F243" s="9">
        <v>0</v>
      </c>
      <c r="G243" s="39"/>
      <c r="H243" s="49">
        <f t="shared" si="284"/>
        <v>0</v>
      </c>
      <c r="I243" s="49"/>
      <c r="J243" s="9">
        <v>892</v>
      </c>
      <c r="K243" s="9" t="s">
        <v>258</v>
      </c>
      <c r="L243" s="9">
        <v>0</v>
      </c>
      <c r="M243" s="50">
        <v>0</v>
      </c>
      <c r="N243" s="9">
        <v>0</v>
      </c>
      <c r="O243" s="50">
        <v>0</v>
      </c>
      <c r="P243" s="40">
        <f t="shared" si="143"/>
        <v>0</v>
      </c>
      <c r="Q243" s="39"/>
      <c r="R243" s="39">
        <v>892</v>
      </c>
      <c r="S243" s="9" t="s">
        <v>258</v>
      </c>
      <c r="T243" s="41">
        <f t="shared" ref="T243:U243" si="297">E243</f>
        <v>0</v>
      </c>
      <c r="U243" s="41">
        <f t="shared" si="297"/>
        <v>0</v>
      </c>
      <c r="V243" s="39"/>
      <c r="W243" s="42">
        <f t="shared" si="286"/>
        <v>0</v>
      </c>
      <c r="X243" s="42"/>
      <c r="Y243" s="42">
        <v>0</v>
      </c>
      <c r="Z243" s="42"/>
      <c r="AA243" s="42">
        <v>0</v>
      </c>
      <c r="AB243" s="42"/>
      <c r="AC243" s="42">
        <v>0</v>
      </c>
      <c r="AD243" s="42"/>
      <c r="AE243" s="42">
        <v>0</v>
      </c>
      <c r="AF243" s="42"/>
      <c r="AG243" s="42">
        <v>0</v>
      </c>
      <c r="AH243" s="42"/>
      <c r="AI243" s="42">
        <v>0</v>
      </c>
      <c r="AJ243" s="42"/>
      <c r="AK243" s="42">
        <v>80</v>
      </c>
      <c r="AL243" s="4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49">
        <f>+W243</f>
        <v>0</v>
      </c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49">
        <f t="shared" si="270"/>
        <v>0</v>
      </c>
      <c r="CH243" s="39"/>
      <c r="CI243" s="39"/>
      <c r="CJ243" s="39"/>
      <c r="CK243" s="39"/>
      <c r="CL243" s="39"/>
      <c r="CM243" s="39"/>
      <c r="CN243" s="39"/>
      <c r="CO243" s="39"/>
      <c r="CP243" s="9"/>
      <c r="CQ243" s="9"/>
    </row>
    <row r="244" spans="1:95" ht="15.75" customHeight="1">
      <c r="A244" s="9">
        <v>897</v>
      </c>
      <c r="B244" s="9" t="s">
        <v>262</v>
      </c>
      <c r="C244" s="9">
        <v>0</v>
      </c>
      <c r="D244" s="9">
        <v>0</v>
      </c>
      <c r="E244" s="50">
        <v>2510</v>
      </c>
      <c r="F244" s="9">
        <v>0</v>
      </c>
      <c r="G244" s="39"/>
      <c r="H244" s="49">
        <f t="shared" si="284"/>
        <v>0</v>
      </c>
      <c r="I244" s="49"/>
      <c r="J244" s="9">
        <v>897</v>
      </c>
      <c r="K244" s="9" t="s">
        <v>262</v>
      </c>
      <c r="L244" s="9">
        <v>720</v>
      </c>
      <c r="M244" s="50">
        <v>0</v>
      </c>
      <c r="N244" s="50">
        <v>2510</v>
      </c>
      <c r="O244" s="50">
        <v>0</v>
      </c>
      <c r="P244" s="40">
        <f t="shared" si="143"/>
        <v>0</v>
      </c>
      <c r="Q244" s="39"/>
      <c r="R244" s="39">
        <v>897</v>
      </c>
      <c r="S244" s="9" t="s">
        <v>262</v>
      </c>
      <c r="T244" s="41">
        <f t="shared" ref="T244:U244" si="298">E244</f>
        <v>2510</v>
      </c>
      <c r="U244" s="41">
        <f t="shared" si="298"/>
        <v>0</v>
      </c>
      <c r="V244" s="39"/>
      <c r="W244" s="42">
        <f>SUM(W232:W243)</f>
        <v>2510</v>
      </c>
      <c r="X244" s="42"/>
      <c r="Y244" s="42">
        <f>SUM(Y232:Y243)</f>
        <v>3142</v>
      </c>
      <c r="Z244" s="42"/>
      <c r="AA244" s="42">
        <v>4667.75</v>
      </c>
      <c r="AB244" s="42"/>
      <c r="AC244" s="42">
        <v>7554.5</v>
      </c>
      <c r="AD244" s="42"/>
      <c r="AE244" s="42">
        <f>SUM(AE232:AE243)</f>
        <v>8564</v>
      </c>
      <c r="AF244" s="42"/>
      <c r="AG244" s="42">
        <f>SUM(AG232:AG243)</f>
        <v>22698.1</v>
      </c>
      <c r="AH244" s="42"/>
      <c r="AI244" s="42">
        <f>SUM(AI232:AI243)</f>
        <v>6834.9</v>
      </c>
      <c r="AJ244" s="42"/>
      <c r="AK244" s="42">
        <f>SUM(AK232:AK243)</f>
        <v>21054.65</v>
      </c>
      <c r="AL244" s="4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49">
        <f t="shared" si="270"/>
        <v>-2510</v>
      </c>
      <c r="CH244" s="39"/>
      <c r="CI244" s="39"/>
      <c r="CJ244" s="39"/>
      <c r="CK244" s="39"/>
      <c r="CL244" s="39"/>
      <c r="CM244" s="39"/>
      <c r="CN244" s="39"/>
      <c r="CO244" s="39"/>
      <c r="CP244" s="9"/>
      <c r="CQ244" s="9"/>
    </row>
    <row r="245" spans="1:95" ht="15.75" customHeight="1">
      <c r="A245" s="9"/>
      <c r="B245" s="9"/>
      <c r="C245" s="9"/>
      <c r="D245" s="9"/>
      <c r="E245" s="9"/>
      <c r="F245" s="9"/>
      <c r="G245" s="39"/>
      <c r="H245" s="49"/>
      <c r="I245" s="49"/>
      <c r="J245" s="9"/>
      <c r="K245" s="9"/>
      <c r="L245" s="9"/>
      <c r="M245" s="9"/>
      <c r="N245" s="9"/>
      <c r="O245" s="9"/>
      <c r="P245" s="40">
        <f t="shared" si="143"/>
        <v>0</v>
      </c>
      <c r="Q245" s="39"/>
      <c r="R245" s="39"/>
      <c r="S245" s="39"/>
      <c r="T245" s="41">
        <f t="shared" ref="T245:U245" si="299">E245</f>
        <v>0</v>
      </c>
      <c r="U245" s="41">
        <f t="shared" si="299"/>
        <v>0</v>
      </c>
      <c r="V245" s="39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49">
        <f t="shared" si="270"/>
        <v>0</v>
      </c>
      <c r="CH245" s="39"/>
      <c r="CI245" s="39"/>
      <c r="CJ245" s="39"/>
      <c r="CK245" s="39"/>
      <c r="CL245" s="39"/>
      <c r="CM245" s="39"/>
      <c r="CN245" s="39"/>
      <c r="CO245" s="39"/>
      <c r="CP245" s="9"/>
      <c r="CQ245" s="9"/>
    </row>
    <row r="246" spans="1:95" ht="15.75" customHeight="1">
      <c r="A246" s="9">
        <v>899</v>
      </c>
      <c r="B246" s="9" t="s">
        <v>274</v>
      </c>
      <c r="C246" s="9">
        <v>0</v>
      </c>
      <c r="D246" s="9">
        <v>0</v>
      </c>
      <c r="E246" s="9">
        <v>0</v>
      </c>
      <c r="F246" s="9">
        <v>-479</v>
      </c>
      <c r="G246" s="39"/>
      <c r="H246" s="49">
        <f>+E246-F246-N246+O246</f>
        <v>0</v>
      </c>
      <c r="I246" s="49"/>
      <c r="J246" s="9">
        <v>899</v>
      </c>
      <c r="K246" s="9" t="s">
        <v>274</v>
      </c>
      <c r="L246" s="9">
        <v>720</v>
      </c>
      <c r="M246" s="50">
        <v>0</v>
      </c>
      <c r="N246" s="9">
        <v>0</v>
      </c>
      <c r="O246" s="9">
        <v>-479</v>
      </c>
      <c r="P246" s="40">
        <f t="shared" si="143"/>
        <v>0</v>
      </c>
      <c r="Q246" s="39"/>
      <c r="R246" s="39">
        <v>899</v>
      </c>
      <c r="S246" s="39" t="s">
        <v>274</v>
      </c>
      <c r="T246" s="41">
        <f t="shared" ref="T246:U246" si="300">E246</f>
        <v>0</v>
      </c>
      <c r="U246" s="41">
        <f t="shared" si="300"/>
        <v>-479</v>
      </c>
      <c r="V246" s="39"/>
      <c r="W246" s="42">
        <f>+W230+W244</f>
        <v>-479</v>
      </c>
      <c r="X246" s="42"/>
      <c r="Y246" s="42">
        <f>+Y230+Y244</f>
        <v>-531</v>
      </c>
      <c r="Z246" s="42"/>
      <c r="AA246" s="42">
        <v>189.75</v>
      </c>
      <c r="AB246" s="42"/>
      <c r="AC246" s="42">
        <v>2210</v>
      </c>
      <c r="AD246" s="42"/>
      <c r="AE246" s="42">
        <f>+AE230+AE244</f>
        <v>2753</v>
      </c>
      <c r="AF246" s="42"/>
      <c r="AG246" s="42">
        <f>+AG230+AG244</f>
        <v>3708.0999999999985</v>
      </c>
      <c r="AH246" s="42"/>
      <c r="AI246" s="42">
        <f>+AI230+AI244</f>
        <v>80.899999999999636</v>
      </c>
      <c r="AJ246" s="42"/>
      <c r="AK246" s="42">
        <f>+AK230+AK244</f>
        <v>7528.6500000000015</v>
      </c>
      <c r="AL246" s="4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49">
        <f t="shared" si="270"/>
        <v>479</v>
      </c>
      <c r="CH246" s="39"/>
      <c r="CI246" s="39"/>
      <c r="CJ246" s="39"/>
      <c r="CK246" s="39"/>
      <c r="CL246" s="39"/>
      <c r="CM246" s="39"/>
      <c r="CN246" s="39"/>
      <c r="CO246" s="39"/>
      <c r="CP246" s="9"/>
      <c r="CQ246" s="9"/>
    </row>
    <row r="247" spans="1:95" ht="15.75" customHeight="1">
      <c r="A247" s="9"/>
      <c r="B247" s="9"/>
      <c r="C247" s="9"/>
      <c r="D247" s="9"/>
      <c r="E247" s="9"/>
      <c r="F247" s="9"/>
      <c r="G247" s="39"/>
      <c r="H247" s="49"/>
      <c r="I247" s="49"/>
      <c r="J247" s="9"/>
      <c r="K247" s="9"/>
      <c r="L247" s="9"/>
      <c r="M247" s="9"/>
      <c r="N247" s="9"/>
      <c r="O247" s="9"/>
      <c r="P247" s="40">
        <f t="shared" si="143"/>
        <v>0</v>
      </c>
      <c r="Q247" s="39"/>
      <c r="R247" s="39"/>
      <c r="S247" s="39"/>
      <c r="T247" s="41">
        <f t="shared" ref="T247:U247" si="301">E247</f>
        <v>0</v>
      </c>
      <c r="U247" s="41">
        <f t="shared" si="301"/>
        <v>0</v>
      </c>
      <c r="V247" s="39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55" t="s">
        <v>69</v>
      </c>
      <c r="AJ247" s="55"/>
      <c r="AK247" s="42"/>
      <c r="AL247" s="4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49">
        <f t="shared" si="270"/>
        <v>0</v>
      </c>
      <c r="CH247" s="39"/>
      <c r="CI247" s="39"/>
      <c r="CJ247" s="39"/>
      <c r="CK247" s="39"/>
      <c r="CL247" s="39"/>
      <c r="CM247" s="39"/>
      <c r="CN247" s="39"/>
      <c r="CO247" s="39"/>
      <c r="CP247" s="9"/>
      <c r="CQ247" s="9"/>
    </row>
    <row r="248" spans="1:95" ht="15.75" customHeight="1">
      <c r="A248" s="9">
        <v>915</v>
      </c>
      <c r="B248" s="9" t="s">
        <v>230</v>
      </c>
      <c r="C248" s="9">
        <v>0</v>
      </c>
      <c r="D248" s="9">
        <v>0</v>
      </c>
      <c r="E248" s="9">
        <v>0</v>
      </c>
      <c r="F248" s="50">
        <v>-2950</v>
      </c>
      <c r="G248" s="39"/>
      <c r="H248" s="49">
        <f t="shared" ref="H248:H253" si="302">+E248-F248-N248+O248</f>
        <v>0</v>
      </c>
      <c r="I248" s="49"/>
      <c r="J248" s="9">
        <v>915</v>
      </c>
      <c r="K248" s="9" t="s">
        <v>230</v>
      </c>
      <c r="L248" s="50">
        <v>1050</v>
      </c>
      <c r="M248" s="50">
        <v>0</v>
      </c>
      <c r="N248" s="9">
        <v>0</v>
      </c>
      <c r="O248" s="50">
        <v>-2950</v>
      </c>
      <c r="P248" s="40">
        <f t="shared" si="143"/>
        <v>0</v>
      </c>
      <c r="Q248" s="39"/>
      <c r="R248" s="39">
        <v>915</v>
      </c>
      <c r="S248" s="9" t="s">
        <v>230</v>
      </c>
      <c r="T248" s="41">
        <f t="shared" ref="T248:U248" si="303">E248</f>
        <v>0</v>
      </c>
      <c r="U248" s="41">
        <f t="shared" si="303"/>
        <v>-2950</v>
      </c>
      <c r="V248" s="39"/>
      <c r="W248" s="42">
        <f t="shared" ref="W248:W252" si="304">+T248+U248</f>
        <v>-2950</v>
      </c>
      <c r="X248" s="42"/>
      <c r="Y248" s="42">
        <v>-1350</v>
      </c>
      <c r="Z248" s="42"/>
      <c r="AA248" s="42">
        <v>-2350</v>
      </c>
      <c r="AB248" s="42"/>
      <c r="AC248" s="42">
        <v>-1900</v>
      </c>
      <c r="AD248" s="42"/>
      <c r="AE248" s="42">
        <v>-3375</v>
      </c>
      <c r="AF248" s="42"/>
      <c r="AG248" s="42">
        <v>-4750</v>
      </c>
      <c r="AH248" s="42"/>
      <c r="AI248" s="42">
        <v>-4050</v>
      </c>
      <c r="AJ248" s="42"/>
      <c r="AK248" s="42">
        <v>-4275</v>
      </c>
      <c r="AL248" s="49"/>
      <c r="AM248" s="49">
        <f>+W248</f>
        <v>-2950</v>
      </c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49">
        <f t="shared" si="270"/>
        <v>0</v>
      </c>
      <c r="CH248" s="39"/>
      <c r="CI248" s="39"/>
      <c r="CJ248" s="39"/>
      <c r="CK248" s="39"/>
      <c r="CL248" s="39"/>
      <c r="CM248" s="39"/>
      <c r="CN248" s="39"/>
      <c r="CO248" s="39"/>
      <c r="CP248" s="9"/>
      <c r="CQ248" s="9"/>
    </row>
    <row r="249" spans="1:95" ht="15.75" customHeight="1">
      <c r="A249" s="9">
        <v>931</v>
      </c>
      <c r="B249" s="9" t="s">
        <v>232</v>
      </c>
      <c r="C249" s="9">
        <v>0</v>
      </c>
      <c r="D249" s="9">
        <v>0</v>
      </c>
      <c r="E249" s="9">
        <v>0</v>
      </c>
      <c r="F249" s="9">
        <v>0</v>
      </c>
      <c r="G249" s="39"/>
      <c r="H249" s="49">
        <f t="shared" si="302"/>
        <v>0</v>
      </c>
      <c r="I249" s="49"/>
      <c r="J249" s="9">
        <v>931</v>
      </c>
      <c r="K249" s="9" t="s">
        <v>232</v>
      </c>
      <c r="L249" s="9">
        <v>0</v>
      </c>
      <c r="M249" s="9">
        <v>0</v>
      </c>
      <c r="N249" s="9">
        <v>0</v>
      </c>
      <c r="O249" s="9">
        <v>0</v>
      </c>
      <c r="P249" s="40">
        <f t="shared" si="143"/>
        <v>0</v>
      </c>
      <c r="Q249" s="39"/>
      <c r="R249" s="39">
        <v>931</v>
      </c>
      <c r="S249" s="9" t="s">
        <v>232</v>
      </c>
      <c r="T249" s="41">
        <f t="shared" ref="T249:U249" si="305">E249</f>
        <v>0</v>
      </c>
      <c r="U249" s="41">
        <f t="shared" si="305"/>
        <v>0</v>
      </c>
      <c r="V249" s="39"/>
      <c r="W249" s="42">
        <f t="shared" si="304"/>
        <v>0</v>
      </c>
      <c r="X249" s="42"/>
      <c r="Y249" s="42">
        <v>0</v>
      </c>
      <c r="Z249" s="42"/>
      <c r="AA249" s="42">
        <v>0</v>
      </c>
      <c r="AB249" s="42"/>
      <c r="AC249" s="42">
        <v>0</v>
      </c>
      <c r="AD249" s="42"/>
      <c r="AE249" s="42">
        <v>0</v>
      </c>
      <c r="AF249" s="42"/>
      <c r="AG249" s="42">
        <v>0</v>
      </c>
      <c r="AH249" s="42"/>
      <c r="AI249" s="42">
        <v>-104</v>
      </c>
      <c r="AJ249" s="42"/>
      <c r="AK249" s="42">
        <v>0</v>
      </c>
      <c r="AL249" s="49"/>
      <c r="AM249" s="39"/>
      <c r="AN249" s="49">
        <f>+W249</f>
        <v>0</v>
      </c>
      <c r="AO249" s="4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49">
        <f t="shared" si="270"/>
        <v>0</v>
      </c>
      <c r="CH249" s="39"/>
      <c r="CI249" s="39"/>
      <c r="CJ249" s="39"/>
      <c r="CK249" s="39"/>
      <c r="CL249" s="39"/>
      <c r="CM249" s="39"/>
      <c r="CN249" s="39"/>
      <c r="CO249" s="39"/>
      <c r="CP249" s="9"/>
      <c r="CQ249" s="9"/>
    </row>
    <row r="250" spans="1:95" ht="15.75" customHeight="1">
      <c r="A250" s="9">
        <v>933</v>
      </c>
      <c r="B250" s="9" t="s">
        <v>233</v>
      </c>
      <c r="C250" s="9">
        <v>0</v>
      </c>
      <c r="D250" s="9">
        <v>0</v>
      </c>
      <c r="E250" s="9">
        <v>0</v>
      </c>
      <c r="F250" s="9">
        <v>0</v>
      </c>
      <c r="G250" s="39"/>
      <c r="H250" s="49">
        <f t="shared" si="302"/>
        <v>0</v>
      </c>
      <c r="I250" s="49"/>
      <c r="J250" s="9">
        <v>933</v>
      </c>
      <c r="K250" s="9" t="s">
        <v>233</v>
      </c>
      <c r="L250" s="9">
        <v>0</v>
      </c>
      <c r="M250" s="9">
        <v>0</v>
      </c>
      <c r="N250" s="9">
        <v>0</v>
      </c>
      <c r="O250" s="9">
        <v>0</v>
      </c>
      <c r="P250" s="40">
        <f t="shared" si="143"/>
        <v>0</v>
      </c>
      <c r="Q250" s="39"/>
      <c r="R250" s="39">
        <v>933</v>
      </c>
      <c r="S250" s="9" t="s">
        <v>233</v>
      </c>
      <c r="T250" s="41">
        <f t="shared" ref="T250:U250" si="306">E250</f>
        <v>0</v>
      </c>
      <c r="U250" s="41">
        <f t="shared" si="306"/>
        <v>0</v>
      </c>
      <c r="V250" s="39"/>
      <c r="W250" s="42">
        <f t="shared" si="304"/>
        <v>0</v>
      </c>
      <c r="X250" s="42"/>
      <c r="Y250" s="42">
        <v>0</v>
      </c>
      <c r="Z250" s="42"/>
      <c r="AA250" s="42">
        <v>0</v>
      </c>
      <c r="AB250" s="42"/>
      <c r="AC250" s="42">
        <v>0</v>
      </c>
      <c r="AD250" s="42"/>
      <c r="AE250" s="42">
        <v>0</v>
      </c>
      <c r="AF250" s="42"/>
      <c r="AG250" s="42">
        <v>0</v>
      </c>
      <c r="AH250" s="42"/>
      <c r="AI250" s="42">
        <v>0</v>
      </c>
      <c r="AJ250" s="42"/>
      <c r="AK250" s="42">
        <v>0</v>
      </c>
      <c r="AL250" s="49"/>
      <c r="AM250" s="39"/>
      <c r="AN250" s="39"/>
      <c r="AO250" s="39"/>
      <c r="AP250" s="49">
        <f>+W250</f>
        <v>0</v>
      </c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49">
        <f t="shared" si="270"/>
        <v>0</v>
      </c>
      <c r="CH250" s="39"/>
      <c r="CI250" s="39"/>
      <c r="CJ250" s="39"/>
      <c r="CK250" s="39"/>
      <c r="CL250" s="39"/>
      <c r="CM250" s="39"/>
      <c r="CN250" s="39"/>
      <c r="CO250" s="39"/>
      <c r="CP250" s="9"/>
      <c r="CQ250" s="9"/>
    </row>
    <row r="251" spans="1:95" ht="15.75" customHeight="1">
      <c r="A251" s="9">
        <v>936</v>
      </c>
      <c r="B251" s="9" t="s">
        <v>234</v>
      </c>
      <c r="C251" s="9">
        <v>0</v>
      </c>
      <c r="D251" s="9">
        <v>0</v>
      </c>
      <c r="E251" s="9">
        <v>0</v>
      </c>
      <c r="F251" s="9">
        <v>0</v>
      </c>
      <c r="G251" s="39"/>
      <c r="H251" s="49">
        <f t="shared" si="302"/>
        <v>0</v>
      </c>
      <c r="I251" s="49"/>
      <c r="J251" s="9">
        <v>936</v>
      </c>
      <c r="K251" s="9" t="s">
        <v>234</v>
      </c>
      <c r="L251" s="9">
        <v>0</v>
      </c>
      <c r="M251" s="9">
        <v>0</v>
      </c>
      <c r="N251" s="9">
        <v>0</v>
      </c>
      <c r="O251" s="9">
        <v>0</v>
      </c>
      <c r="P251" s="40">
        <f t="shared" si="143"/>
        <v>0</v>
      </c>
      <c r="Q251" s="39"/>
      <c r="R251" s="39">
        <v>936</v>
      </c>
      <c r="S251" s="9" t="s">
        <v>234</v>
      </c>
      <c r="T251" s="41">
        <f t="shared" ref="T251:U251" si="307">E251</f>
        <v>0</v>
      </c>
      <c r="U251" s="41">
        <f t="shared" si="307"/>
        <v>0</v>
      </c>
      <c r="V251" s="39"/>
      <c r="W251" s="42">
        <f t="shared" si="304"/>
        <v>0</v>
      </c>
      <c r="X251" s="42"/>
      <c r="Y251" s="42">
        <v>0</v>
      </c>
      <c r="Z251" s="42"/>
      <c r="AA251" s="42">
        <v>0</v>
      </c>
      <c r="AB251" s="42"/>
      <c r="AC251" s="42">
        <v>0</v>
      </c>
      <c r="AD251" s="42"/>
      <c r="AE251" s="42">
        <v>0</v>
      </c>
      <c r="AF251" s="42"/>
      <c r="AG251" s="42">
        <v>0</v>
      </c>
      <c r="AH251" s="42"/>
      <c r="AI251" s="42">
        <v>0</v>
      </c>
      <c r="AJ251" s="42"/>
      <c r="AK251" s="42">
        <v>0</v>
      </c>
      <c r="AL251" s="49"/>
      <c r="AM251" s="39"/>
      <c r="AN251" s="39"/>
      <c r="AO251" s="39"/>
      <c r="AP251" s="39"/>
      <c r="AQ251" s="49">
        <f>+W251</f>
        <v>0</v>
      </c>
      <c r="AR251" s="4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49">
        <f t="shared" si="270"/>
        <v>0</v>
      </c>
      <c r="CH251" s="39"/>
      <c r="CI251" s="39"/>
      <c r="CJ251" s="39"/>
      <c r="CK251" s="39"/>
      <c r="CL251" s="39"/>
      <c r="CM251" s="39"/>
      <c r="CN251" s="39"/>
      <c r="CO251" s="39"/>
      <c r="CP251" s="9"/>
      <c r="CQ251" s="9"/>
    </row>
    <row r="252" spans="1:95" ht="15.75" customHeight="1">
      <c r="A252" s="9">
        <v>938</v>
      </c>
      <c r="B252" s="9" t="s">
        <v>235</v>
      </c>
      <c r="C252" s="9">
        <v>0</v>
      </c>
      <c r="D252" s="9">
        <v>0</v>
      </c>
      <c r="E252" s="9">
        <v>0</v>
      </c>
      <c r="F252" s="9">
        <v>0</v>
      </c>
      <c r="G252" s="39"/>
      <c r="H252" s="49">
        <f t="shared" si="302"/>
        <v>0</v>
      </c>
      <c r="I252" s="49"/>
      <c r="J252" s="9">
        <v>938</v>
      </c>
      <c r="K252" s="9" t="s">
        <v>235</v>
      </c>
      <c r="L252" s="9">
        <v>0</v>
      </c>
      <c r="M252" s="9">
        <v>0</v>
      </c>
      <c r="N252" s="9">
        <v>0</v>
      </c>
      <c r="O252" s="9">
        <v>0</v>
      </c>
      <c r="P252" s="40">
        <f t="shared" si="143"/>
        <v>0</v>
      </c>
      <c r="Q252" s="39"/>
      <c r="R252" s="39">
        <v>938</v>
      </c>
      <c r="S252" s="9" t="s">
        <v>235</v>
      </c>
      <c r="T252" s="41">
        <f t="shared" ref="T252:U252" si="308">E252</f>
        <v>0</v>
      </c>
      <c r="U252" s="41">
        <f t="shared" si="308"/>
        <v>0</v>
      </c>
      <c r="V252" s="39"/>
      <c r="W252" s="42">
        <f t="shared" si="304"/>
        <v>0</v>
      </c>
      <c r="X252" s="42"/>
      <c r="Y252" s="42">
        <v>0</v>
      </c>
      <c r="Z252" s="42"/>
      <c r="AA252" s="42">
        <v>0</v>
      </c>
      <c r="AB252" s="42"/>
      <c r="AC252" s="42">
        <v>0</v>
      </c>
      <c r="AD252" s="42"/>
      <c r="AE252" s="42">
        <v>0</v>
      </c>
      <c r="AF252" s="42"/>
      <c r="AG252" s="42">
        <v>0</v>
      </c>
      <c r="AH252" s="42"/>
      <c r="AI252" s="42">
        <v>0</v>
      </c>
      <c r="AJ252" s="42"/>
      <c r="AK252" s="42">
        <v>0</v>
      </c>
      <c r="AL252" s="49"/>
      <c r="AM252" s="39"/>
      <c r="AN252" s="39"/>
      <c r="AO252" s="39"/>
      <c r="AP252" s="39"/>
      <c r="AQ252" s="39"/>
      <c r="AR252" s="39"/>
      <c r="AS252" s="49">
        <f>+W252</f>
        <v>0</v>
      </c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49">
        <f t="shared" si="270"/>
        <v>0</v>
      </c>
      <c r="CH252" s="39"/>
      <c r="CI252" s="39"/>
      <c r="CJ252" s="39"/>
      <c r="CK252" s="39"/>
      <c r="CL252" s="39"/>
      <c r="CM252" s="39"/>
      <c r="CN252" s="39"/>
      <c r="CO252" s="39"/>
      <c r="CP252" s="9"/>
      <c r="CQ252" s="9"/>
    </row>
    <row r="253" spans="1:95" ht="15.75" customHeight="1">
      <c r="A253" s="9">
        <v>948</v>
      </c>
      <c r="B253" s="9" t="s">
        <v>239</v>
      </c>
      <c r="C253" s="9">
        <v>0</v>
      </c>
      <c r="D253" s="9">
        <v>0</v>
      </c>
      <c r="E253" s="9">
        <v>0</v>
      </c>
      <c r="F253" s="50">
        <v>-2950</v>
      </c>
      <c r="G253" s="39"/>
      <c r="H253" s="49">
        <f t="shared" si="302"/>
        <v>0</v>
      </c>
      <c r="I253" s="49"/>
      <c r="J253" s="9">
        <v>948</v>
      </c>
      <c r="K253" s="9" t="s">
        <v>239</v>
      </c>
      <c r="L253" s="50">
        <v>1050</v>
      </c>
      <c r="M253" s="9">
        <v>0</v>
      </c>
      <c r="N253" s="9">
        <v>0</v>
      </c>
      <c r="O253" s="50">
        <v>-2950</v>
      </c>
      <c r="P253" s="40">
        <f t="shared" si="143"/>
        <v>0</v>
      </c>
      <c r="Q253" s="39"/>
      <c r="R253" s="39">
        <v>948</v>
      </c>
      <c r="S253" s="9" t="s">
        <v>239</v>
      </c>
      <c r="T253" s="41">
        <f t="shared" ref="T253:U253" si="309">E253</f>
        <v>0</v>
      </c>
      <c r="U253" s="41">
        <f t="shared" si="309"/>
        <v>-2950</v>
      </c>
      <c r="V253" s="39"/>
      <c r="W253" s="42">
        <f>SUM(W248:W252)</f>
        <v>-2950</v>
      </c>
      <c r="X253" s="42"/>
      <c r="Y253" s="42">
        <f>SUM(Y248:Y252)</f>
        <v>-1350</v>
      </c>
      <c r="Z253" s="42"/>
      <c r="AA253" s="42">
        <v>-2350</v>
      </c>
      <c r="AB253" s="42"/>
      <c r="AC253" s="42">
        <v>-1900</v>
      </c>
      <c r="AD253" s="42"/>
      <c r="AE253" s="42">
        <f>SUM(AE248:AE252)</f>
        <v>-3375</v>
      </c>
      <c r="AF253" s="42"/>
      <c r="AG253" s="42">
        <f>SUM(AG248:AG252)</f>
        <v>-4750</v>
      </c>
      <c r="AH253" s="42"/>
      <c r="AI253" s="42">
        <f>SUM(AI248:AI252)</f>
        <v>-4154</v>
      </c>
      <c r="AJ253" s="42"/>
      <c r="AK253" s="42">
        <f>SUM(AK248:AK252)</f>
        <v>-4275</v>
      </c>
      <c r="AL253" s="4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49">
        <f t="shared" si="270"/>
        <v>2950</v>
      </c>
      <c r="CH253" s="39"/>
      <c r="CI253" s="39"/>
      <c r="CJ253" s="39"/>
      <c r="CK253" s="39"/>
      <c r="CL253" s="39"/>
      <c r="CM253" s="39"/>
      <c r="CN253" s="39"/>
      <c r="CO253" s="39"/>
      <c r="CP253" s="9"/>
      <c r="CQ253" s="9"/>
    </row>
    <row r="254" spans="1:95" ht="15.75" customHeight="1">
      <c r="A254" s="9"/>
      <c r="B254" s="9"/>
      <c r="C254" s="9"/>
      <c r="D254" s="9"/>
      <c r="E254" s="9"/>
      <c r="F254" s="9"/>
      <c r="G254" s="39"/>
      <c r="H254" s="49"/>
      <c r="I254" s="49"/>
      <c r="J254" s="9"/>
      <c r="K254" s="9"/>
      <c r="L254" s="9"/>
      <c r="M254" s="9"/>
      <c r="N254" s="9"/>
      <c r="O254" s="9"/>
      <c r="P254" s="40">
        <f t="shared" si="143"/>
        <v>0</v>
      </c>
      <c r="Q254" s="39"/>
      <c r="R254" s="39"/>
      <c r="S254" s="9"/>
      <c r="T254" s="41">
        <f t="shared" ref="T254:U254" si="310">E254</f>
        <v>0</v>
      </c>
      <c r="U254" s="41">
        <f t="shared" si="310"/>
        <v>0</v>
      </c>
      <c r="V254" s="39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>
        <v>0</v>
      </c>
      <c r="AH254" s="42"/>
      <c r="AI254" s="42"/>
      <c r="AJ254" s="42"/>
      <c r="AK254" s="42"/>
      <c r="AL254" s="4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49">
        <f t="shared" si="270"/>
        <v>0</v>
      </c>
      <c r="CH254" s="39"/>
      <c r="CI254" s="39"/>
      <c r="CJ254" s="39"/>
      <c r="CK254" s="39"/>
      <c r="CL254" s="39"/>
      <c r="CM254" s="39"/>
      <c r="CN254" s="39"/>
      <c r="CO254" s="39"/>
      <c r="CP254" s="9"/>
      <c r="CQ254" s="9"/>
    </row>
    <row r="255" spans="1:95" ht="15.75" customHeight="1">
      <c r="A255" s="9">
        <v>952</v>
      </c>
      <c r="B255" s="9" t="s">
        <v>240</v>
      </c>
      <c r="C255" s="9">
        <v>0</v>
      </c>
      <c r="D255" s="9">
        <v>0</v>
      </c>
      <c r="E255" s="9">
        <v>0</v>
      </c>
      <c r="F255" s="9">
        <v>0</v>
      </c>
      <c r="G255" s="39"/>
      <c r="H255" s="49">
        <f t="shared" ref="H255:H267" si="311">+E255-F255-N255+O255</f>
        <v>0</v>
      </c>
      <c r="I255" s="49"/>
      <c r="J255" s="9">
        <v>952</v>
      </c>
      <c r="K255" s="9" t="s">
        <v>240</v>
      </c>
      <c r="L255" s="9">
        <v>0</v>
      </c>
      <c r="M255" s="9">
        <v>0</v>
      </c>
      <c r="N255" s="9">
        <v>0</v>
      </c>
      <c r="O255" s="9">
        <v>0</v>
      </c>
      <c r="P255" s="40">
        <f t="shared" si="143"/>
        <v>0</v>
      </c>
      <c r="Q255" s="39"/>
      <c r="R255" s="39">
        <v>952</v>
      </c>
      <c r="S255" s="9" t="s">
        <v>240</v>
      </c>
      <c r="T255" s="41">
        <f t="shared" ref="T255:U255" si="312">E255</f>
        <v>0</v>
      </c>
      <c r="U255" s="41">
        <f t="shared" si="312"/>
        <v>0</v>
      </c>
      <c r="V255" s="39"/>
      <c r="W255" s="42">
        <f t="shared" ref="W255:W266" si="313">+T255+U255</f>
        <v>0</v>
      </c>
      <c r="X255" s="42"/>
      <c r="Y255" s="42">
        <v>0</v>
      </c>
      <c r="Z255" s="42"/>
      <c r="AA255" s="42">
        <v>0</v>
      </c>
      <c r="AB255" s="42"/>
      <c r="AC255" s="42">
        <v>0</v>
      </c>
      <c r="AD255" s="42"/>
      <c r="AE255" s="42">
        <v>0</v>
      </c>
      <c r="AF255" s="42"/>
      <c r="AG255" s="42">
        <v>0</v>
      </c>
      <c r="AH255" s="42"/>
      <c r="AI255" s="42">
        <v>675</v>
      </c>
      <c r="AJ255" s="42"/>
      <c r="AK255" s="42">
        <v>850</v>
      </c>
      <c r="AL255" s="49"/>
      <c r="AM255" s="39"/>
      <c r="AN255" s="39"/>
      <c r="AO255" s="39"/>
      <c r="AP255" s="39"/>
      <c r="AQ255" s="39"/>
      <c r="AR255" s="39"/>
      <c r="AS255" s="39"/>
      <c r="AT255" s="39"/>
      <c r="AU255" s="39"/>
      <c r="AV255" s="49">
        <f>+W255</f>
        <v>0</v>
      </c>
      <c r="AW255" s="4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49">
        <f t="shared" si="270"/>
        <v>0</v>
      </c>
      <c r="CH255" s="39"/>
      <c r="CI255" s="39"/>
      <c r="CJ255" s="39"/>
      <c r="CK255" s="39"/>
      <c r="CL255" s="39"/>
      <c r="CM255" s="39"/>
      <c r="CN255" s="39"/>
      <c r="CO255" s="39"/>
      <c r="CP255" s="9"/>
      <c r="CQ255" s="9"/>
    </row>
    <row r="256" spans="1:95" ht="15.75" customHeight="1">
      <c r="A256" s="9">
        <v>956</v>
      </c>
      <c r="B256" s="9" t="s">
        <v>241</v>
      </c>
      <c r="C256" s="9">
        <v>0</v>
      </c>
      <c r="D256" s="9">
        <v>0</v>
      </c>
      <c r="E256" s="9">
        <v>0</v>
      </c>
      <c r="F256" s="9">
        <v>0</v>
      </c>
      <c r="G256" s="39"/>
      <c r="H256" s="49">
        <f t="shared" si="311"/>
        <v>0</v>
      </c>
      <c r="I256" s="49"/>
      <c r="J256" s="9">
        <v>956</v>
      </c>
      <c r="K256" s="9" t="s">
        <v>241</v>
      </c>
      <c r="L256" s="9">
        <v>0</v>
      </c>
      <c r="M256" s="9">
        <v>0</v>
      </c>
      <c r="N256" s="9">
        <v>0</v>
      </c>
      <c r="O256" s="9">
        <v>0</v>
      </c>
      <c r="P256" s="40">
        <f t="shared" si="143"/>
        <v>0</v>
      </c>
      <c r="Q256" s="39"/>
      <c r="R256" s="39">
        <v>956</v>
      </c>
      <c r="S256" s="9" t="s">
        <v>241</v>
      </c>
      <c r="T256" s="41">
        <f t="shared" ref="T256:U256" si="314">E256</f>
        <v>0</v>
      </c>
      <c r="U256" s="41">
        <f t="shared" si="314"/>
        <v>0</v>
      </c>
      <c r="V256" s="39"/>
      <c r="W256" s="42">
        <f t="shared" si="313"/>
        <v>0</v>
      </c>
      <c r="X256" s="42"/>
      <c r="Y256" s="42">
        <v>0</v>
      </c>
      <c r="Z256" s="42"/>
      <c r="AA256" s="42">
        <v>0</v>
      </c>
      <c r="AB256" s="42"/>
      <c r="AC256" s="42">
        <v>0</v>
      </c>
      <c r="AD256" s="42"/>
      <c r="AE256" s="42">
        <v>0</v>
      </c>
      <c r="AF256" s="42"/>
      <c r="AG256" s="42">
        <v>0</v>
      </c>
      <c r="AH256" s="42"/>
      <c r="AI256" s="42">
        <v>0</v>
      </c>
      <c r="AJ256" s="42"/>
      <c r="AK256" s="42">
        <v>0</v>
      </c>
      <c r="AL256" s="4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49">
        <f>+W256</f>
        <v>0</v>
      </c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49">
        <f t="shared" si="270"/>
        <v>0</v>
      </c>
      <c r="CH256" s="39"/>
      <c r="CI256" s="39"/>
      <c r="CJ256" s="39"/>
      <c r="CK256" s="39"/>
      <c r="CL256" s="39"/>
      <c r="CM256" s="39"/>
      <c r="CN256" s="39"/>
      <c r="CO256" s="39"/>
      <c r="CP256" s="9"/>
      <c r="CQ256" s="9"/>
    </row>
    <row r="257" spans="1:95" ht="15.75" customHeight="1">
      <c r="A257" s="9">
        <v>960</v>
      </c>
      <c r="B257" s="9" t="s">
        <v>242</v>
      </c>
      <c r="C257" s="9">
        <v>0</v>
      </c>
      <c r="D257" s="9">
        <v>0</v>
      </c>
      <c r="E257" s="9">
        <v>0</v>
      </c>
      <c r="F257" s="9">
        <v>0</v>
      </c>
      <c r="G257" s="39"/>
      <c r="H257" s="49">
        <f t="shared" si="311"/>
        <v>0</v>
      </c>
      <c r="I257" s="49"/>
      <c r="J257" s="9">
        <v>960</v>
      </c>
      <c r="K257" s="9" t="s">
        <v>242</v>
      </c>
      <c r="L257" s="9">
        <v>0</v>
      </c>
      <c r="M257" s="9">
        <v>0</v>
      </c>
      <c r="N257" s="9">
        <v>0</v>
      </c>
      <c r="O257" s="9">
        <v>0</v>
      </c>
      <c r="P257" s="40">
        <f t="shared" si="143"/>
        <v>0</v>
      </c>
      <c r="Q257" s="39"/>
      <c r="R257" s="39">
        <v>960</v>
      </c>
      <c r="S257" s="9" t="s">
        <v>242</v>
      </c>
      <c r="T257" s="41">
        <f t="shared" ref="T257:U257" si="315">E257</f>
        <v>0</v>
      </c>
      <c r="U257" s="41">
        <f t="shared" si="315"/>
        <v>0</v>
      </c>
      <c r="V257" s="39"/>
      <c r="W257" s="42">
        <f t="shared" si="313"/>
        <v>0</v>
      </c>
      <c r="X257" s="42"/>
      <c r="Y257" s="42">
        <v>0</v>
      </c>
      <c r="Z257" s="42"/>
      <c r="AA257" s="42">
        <v>0</v>
      </c>
      <c r="AB257" s="42"/>
      <c r="AC257" s="42">
        <v>0</v>
      </c>
      <c r="AD257" s="42"/>
      <c r="AE257" s="42">
        <v>0</v>
      </c>
      <c r="AF257" s="42"/>
      <c r="AG257" s="42">
        <v>0</v>
      </c>
      <c r="AH257" s="42"/>
      <c r="AI257" s="42">
        <v>0</v>
      </c>
      <c r="AJ257" s="42"/>
      <c r="AK257" s="42">
        <v>0</v>
      </c>
      <c r="AL257" s="4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49">
        <f>+W257</f>
        <v>0</v>
      </c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49">
        <f t="shared" si="270"/>
        <v>0</v>
      </c>
      <c r="CH257" s="39"/>
      <c r="CI257" s="39"/>
      <c r="CJ257" s="39"/>
      <c r="CK257" s="39"/>
      <c r="CL257" s="39"/>
      <c r="CM257" s="39"/>
      <c r="CN257" s="39"/>
      <c r="CO257" s="39"/>
      <c r="CP257" s="9"/>
      <c r="CQ257" s="9"/>
    </row>
    <row r="258" spans="1:95" ht="15.75" customHeight="1">
      <c r="A258" s="9">
        <v>962</v>
      </c>
      <c r="B258" s="9" t="s">
        <v>243</v>
      </c>
      <c r="C258" s="9">
        <v>0</v>
      </c>
      <c r="D258" s="9">
        <v>0</v>
      </c>
      <c r="E258" s="9">
        <v>0</v>
      </c>
      <c r="F258" s="9">
        <v>0</v>
      </c>
      <c r="G258" s="39"/>
      <c r="H258" s="49">
        <f t="shared" si="311"/>
        <v>0</v>
      </c>
      <c r="I258" s="49"/>
      <c r="J258" s="9">
        <v>962</v>
      </c>
      <c r="K258" s="9" t="s">
        <v>243</v>
      </c>
      <c r="L258" s="9">
        <v>0</v>
      </c>
      <c r="M258" s="9">
        <v>0</v>
      </c>
      <c r="N258" s="9">
        <v>0</v>
      </c>
      <c r="O258" s="9">
        <v>0</v>
      </c>
      <c r="P258" s="40">
        <f t="shared" si="143"/>
        <v>0</v>
      </c>
      <c r="Q258" s="39"/>
      <c r="R258" s="39">
        <v>962</v>
      </c>
      <c r="S258" s="9" t="s">
        <v>243</v>
      </c>
      <c r="T258" s="41">
        <f t="shared" ref="T258:U258" si="316">E258</f>
        <v>0</v>
      </c>
      <c r="U258" s="41">
        <f t="shared" si="316"/>
        <v>0</v>
      </c>
      <c r="V258" s="39"/>
      <c r="W258" s="42">
        <f t="shared" si="313"/>
        <v>0</v>
      </c>
      <c r="X258" s="42"/>
      <c r="Y258" s="42">
        <v>0</v>
      </c>
      <c r="Z258" s="42"/>
      <c r="AA258" s="42">
        <v>0</v>
      </c>
      <c r="AB258" s="42"/>
      <c r="AC258" s="42">
        <v>0</v>
      </c>
      <c r="AD258" s="42"/>
      <c r="AE258" s="42">
        <v>0</v>
      </c>
      <c r="AF258" s="42"/>
      <c r="AG258" s="42">
        <v>0</v>
      </c>
      <c r="AH258" s="42"/>
      <c r="AI258" s="42">
        <v>0</v>
      </c>
      <c r="AJ258" s="42"/>
      <c r="AK258" s="42">
        <v>0</v>
      </c>
      <c r="AL258" s="4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49">
        <f>+W258</f>
        <v>0</v>
      </c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49">
        <f t="shared" si="270"/>
        <v>0</v>
      </c>
      <c r="CH258" s="39"/>
      <c r="CI258" s="39"/>
      <c r="CJ258" s="39"/>
      <c r="CK258" s="39"/>
      <c r="CL258" s="39"/>
      <c r="CM258" s="39"/>
      <c r="CN258" s="39"/>
      <c r="CO258" s="39"/>
      <c r="CP258" s="9"/>
      <c r="CQ258" s="9"/>
    </row>
    <row r="259" spans="1:95" ht="15.75" customHeight="1">
      <c r="A259" s="9">
        <v>964</v>
      </c>
      <c r="B259" s="9" t="s">
        <v>244</v>
      </c>
      <c r="C259" s="9">
        <v>0</v>
      </c>
      <c r="D259" s="9">
        <v>0</v>
      </c>
      <c r="E259" s="9">
        <v>0</v>
      </c>
      <c r="F259" s="9">
        <v>0</v>
      </c>
      <c r="G259" s="39"/>
      <c r="H259" s="49">
        <f t="shared" si="311"/>
        <v>0</v>
      </c>
      <c r="I259" s="49"/>
      <c r="J259" s="9">
        <v>964</v>
      </c>
      <c r="K259" s="9" t="s">
        <v>244</v>
      </c>
      <c r="L259" s="9">
        <v>0</v>
      </c>
      <c r="M259" s="9">
        <v>0</v>
      </c>
      <c r="N259" s="9">
        <v>0</v>
      </c>
      <c r="O259" s="9">
        <v>0</v>
      </c>
      <c r="P259" s="40">
        <f t="shared" si="143"/>
        <v>0</v>
      </c>
      <c r="Q259" s="39"/>
      <c r="R259" s="39">
        <v>964</v>
      </c>
      <c r="S259" s="9" t="s">
        <v>244</v>
      </c>
      <c r="T259" s="41">
        <f t="shared" ref="T259:U259" si="317">E259</f>
        <v>0</v>
      </c>
      <c r="U259" s="41">
        <f t="shared" si="317"/>
        <v>0</v>
      </c>
      <c r="V259" s="39"/>
      <c r="W259" s="42">
        <f t="shared" si="313"/>
        <v>0</v>
      </c>
      <c r="X259" s="42"/>
      <c r="Y259" s="42">
        <v>0</v>
      </c>
      <c r="Z259" s="42"/>
      <c r="AA259" s="42">
        <v>0</v>
      </c>
      <c r="AB259" s="42"/>
      <c r="AC259" s="42">
        <v>0</v>
      </c>
      <c r="AD259" s="42"/>
      <c r="AE259" s="42">
        <v>0</v>
      </c>
      <c r="AF259" s="42"/>
      <c r="AG259" s="42">
        <v>0</v>
      </c>
      <c r="AH259" s="42"/>
      <c r="AI259" s="42">
        <v>270</v>
      </c>
      <c r="AJ259" s="42"/>
      <c r="AK259" s="42">
        <v>416</v>
      </c>
      <c r="AL259" s="4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49">
        <f>+W259</f>
        <v>0</v>
      </c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49">
        <f t="shared" si="270"/>
        <v>0</v>
      </c>
      <c r="CH259" s="39"/>
      <c r="CI259" s="39"/>
      <c r="CJ259" s="39"/>
      <c r="CK259" s="39"/>
      <c r="CL259" s="39"/>
      <c r="CM259" s="39"/>
      <c r="CN259" s="39"/>
      <c r="CO259" s="39"/>
      <c r="CP259" s="9"/>
      <c r="CQ259" s="9"/>
    </row>
    <row r="260" spans="1:95" ht="15.75" customHeight="1">
      <c r="A260" s="9">
        <v>970</v>
      </c>
      <c r="B260" s="9" t="s">
        <v>247</v>
      </c>
      <c r="C260" s="9">
        <v>0</v>
      </c>
      <c r="D260" s="9">
        <v>0</v>
      </c>
      <c r="E260" s="9">
        <v>0</v>
      </c>
      <c r="F260" s="9">
        <v>0</v>
      </c>
      <c r="G260" s="39"/>
      <c r="H260" s="49">
        <f t="shared" si="311"/>
        <v>0</v>
      </c>
      <c r="I260" s="49"/>
      <c r="J260" s="9">
        <v>970</v>
      </c>
      <c r="K260" s="9" t="s">
        <v>247</v>
      </c>
      <c r="L260" s="9">
        <v>0</v>
      </c>
      <c r="M260" s="9">
        <v>0</v>
      </c>
      <c r="N260" s="9">
        <v>0</v>
      </c>
      <c r="O260" s="9">
        <v>0</v>
      </c>
      <c r="P260" s="40">
        <f t="shared" si="143"/>
        <v>0</v>
      </c>
      <c r="Q260" s="39"/>
      <c r="R260" s="39">
        <v>970</v>
      </c>
      <c r="S260" s="9" t="s">
        <v>247</v>
      </c>
      <c r="T260" s="41">
        <f t="shared" ref="T260:U260" si="318">E260</f>
        <v>0</v>
      </c>
      <c r="U260" s="41">
        <f t="shared" si="318"/>
        <v>0</v>
      </c>
      <c r="V260" s="39"/>
      <c r="W260" s="42">
        <f t="shared" si="313"/>
        <v>0</v>
      </c>
      <c r="X260" s="42"/>
      <c r="Y260" s="42">
        <v>0</v>
      </c>
      <c r="Z260" s="42"/>
      <c r="AA260" s="42">
        <v>0</v>
      </c>
      <c r="AB260" s="42"/>
      <c r="AC260" s="42">
        <v>0</v>
      </c>
      <c r="AD260" s="42"/>
      <c r="AE260" s="42">
        <v>0</v>
      </c>
      <c r="AF260" s="42"/>
      <c r="AG260" s="42">
        <v>0</v>
      </c>
      <c r="AH260" s="42"/>
      <c r="AI260" s="42">
        <v>0</v>
      </c>
      <c r="AJ260" s="42"/>
      <c r="AK260" s="42">
        <v>0</v>
      </c>
      <c r="AL260" s="4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49">
        <f>+W260</f>
        <v>0</v>
      </c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49">
        <f t="shared" si="270"/>
        <v>0</v>
      </c>
      <c r="CH260" s="39"/>
      <c r="CI260" s="39"/>
      <c r="CJ260" s="39"/>
      <c r="CK260" s="39"/>
      <c r="CL260" s="39"/>
      <c r="CM260" s="39"/>
      <c r="CN260" s="39"/>
      <c r="CO260" s="39"/>
      <c r="CP260" s="9"/>
      <c r="CQ260" s="9"/>
    </row>
    <row r="261" spans="1:95" ht="15.75" customHeight="1">
      <c r="A261" s="9">
        <v>972</v>
      </c>
      <c r="B261" s="9" t="s">
        <v>249</v>
      </c>
      <c r="C261" s="9">
        <v>0</v>
      </c>
      <c r="D261" s="9">
        <v>0</v>
      </c>
      <c r="E261" s="9">
        <v>0</v>
      </c>
      <c r="F261" s="9">
        <v>0</v>
      </c>
      <c r="G261" s="39"/>
      <c r="H261" s="49">
        <f t="shared" si="311"/>
        <v>0</v>
      </c>
      <c r="I261" s="49"/>
      <c r="J261" s="9">
        <v>972</v>
      </c>
      <c r="K261" s="9" t="s">
        <v>249</v>
      </c>
      <c r="L261" s="9">
        <v>0</v>
      </c>
      <c r="M261" s="9">
        <v>0</v>
      </c>
      <c r="N261" s="9">
        <v>0</v>
      </c>
      <c r="O261" s="9">
        <v>0</v>
      </c>
      <c r="P261" s="40">
        <f t="shared" si="143"/>
        <v>0</v>
      </c>
      <c r="Q261" s="39"/>
      <c r="R261" s="39">
        <v>972</v>
      </c>
      <c r="S261" s="9" t="s">
        <v>249</v>
      </c>
      <c r="T261" s="41">
        <f t="shared" ref="T261:U261" si="319">E261</f>
        <v>0</v>
      </c>
      <c r="U261" s="41">
        <f t="shared" si="319"/>
        <v>0</v>
      </c>
      <c r="V261" s="39"/>
      <c r="W261" s="42">
        <f t="shared" si="313"/>
        <v>0</v>
      </c>
      <c r="X261" s="42"/>
      <c r="Y261" s="42">
        <v>0</v>
      </c>
      <c r="Z261" s="42"/>
      <c r="AA261" s="42">
        <v>0</v>
      </c>
      <c r="AB261" s="42"/>
      <c r="AC261" s="42">
        <v>0</v>
      </c>
      <c r="AD261" s="42"/>
      <c r="AE261" s="42">
        <v>0</v>
      </c>
      <c r="AF261" s="42"/>
      <c r="AG261" s="42">
        <v>0</v>
      </c>
      <c r="AH261" s="42"/>
      <c r="AI261" s="42">
        <v>0</v>
      </c>
      <c r="AJ261" s="42"/>
      <c r="AK261" s="42">
        <v>0</v>
      </c>
      <c r="AL261" s="4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49">
        <f>+W261</f>
        <v>0</v>
      </c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49">
        <f t="shared" si="270"/>
        <v>0</v>
      </c>
      <c r="CH261" s="39"/>
      <c r="CI261" s="39"/>
      <c r="CJ261" s="39"/>
      <c r="CK261" s="39"/>
      <c r="CL261" s="39"/>
      <c r="CM261" s="39"/>
      <c r="CN261" s="39"/>
      <c r="CO261" s="39"/>
      <c r="CP261" s="9"/>
      <c r="CQ261" s="9"/>
    </row>
    <row r="262" spans="1:95" ht="15.75" customHeight="1">
      <c r="A262" s="9">
        <v>975</v>
      </c>
      <c r="B262" s="9" t="s">
        <v>267</v>
      </c>
      <c r="C262" s="9">
        <v>0</v>
      </c>
      <c r="D262" s="9">
        <v>0</v>
      </c>
      <c r="E262" s="50">
        <v>2760</v>
      </c>
      <c r="F262" s="9">
        <v>0</v>
      </c>
      <c r="G262" s="39"/>
      <c r="H262" s="49">
        <f t="shared" si="311"/>
        <v>0</v>
      </c>
      <c r="I262" s="49"/>
      <c r="J262" s="9">
        <v>975</v>
      </c>
      <c r="K262" s="9" t="s">
        <v>267</v>
      </c>
      <c r="L262" s="9">
        <v>0</v>
      </c>
      <c r="M262" s="9">
        <v>0</v>
      </c>
      <c r="N262" s="50">
        <v>2760</v>
      </c>
      <c r="O262" s="9">
        <v>0</v>
      </c>
      <c r="P262" s="40">
        <f t="shared" si="143"/>
        <v>0</v>
      </c>
      <c r="Q262" s="39"/>
      <c r="R262" s="39">
        <v>975</v>
      </c>
      <c r="S262" s="9" t="s">
        <v>267</v>
      </c>
      <c r="T262" s="41">
        <f t="shared" ref="T262:U262" si="320">E262</f>
        <v>2760</v>
      </c>
      <c r="U262" s="41">
        <f t="shared" si="320"/>
        <v>0</v>
      </c>
      <c r="V262" s="39"/>
      <c r="W262" s="42">
        <f t="shared" si="313"/>
        <v>2760</v>
      </c>
      <c r="X262" s="42"/>
      <c r="Y262" s="42">
        <v>3360</v>
      </c>
      <c r="Z262" s="42"/>
      <c r="AA262" s="42">
        <v>2530</v>
      </c>
      <c r="AB262" s="42"/>
      <c r="AC262" s="42">
        <v>2214</v>
      </c>
      <c r="AD262" s="42"/>
      <c r="AE262" s="42">
        <v>4452</v>
      </c>
      <c r="AF262" s="42"/>
      <c r="AG262" s="42">
        <v>3756.5</v>
      </c>
      <c r="AH262" s="42"/>
      <c r="AI262" s="42">
        <v>3534</v>
      </c>
      <c r="AJ262" s="42"/>
      <c r="AK262" s="42">
        <v>4077</v>
      </c>
      <c r="AL262" s="4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49">
        <f>+W262</f>
        <v>2760</v>
      </c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49">
        <f t="shared" si="270"/>
        <v>0</v>
      </c>
      <c r="CH262" s="39"/>
      <c r="CI262" s="39"/>
      <c r="CJ262" s="39"/>
      <c r="CK262" s="39"/>
      <c r="CL262" s="39"/>
      <c r="CM262" s="39"/>
      <c r="CN262" s="39"/>
      <c r="CO262" s="39"/>
      <c r="CP262" s="9"/>
      <c r="CQ262" s="9"/>
    </row>
    <row r="263" spans="1:95" ht="15.75" customHeight="1">
      <c r="A263" s="9">
        <v>982</v>
      </c>
      <c r="B263" s="9" t="s">
        <v>109</v>
      </c>
      <c r="C263" s="9">
        <v>0</v>
      </c>
      <c r="D263" s="9">
        <v>0</v>
      </c>
      <c r="E263" s="9">
        <v>0</v>
      </c>
      <c r="F263" s="9">
        <v>0</v>
      </c>
      <c r="G263" s="39"/>
      <c r="H263" s="49">
        <f t="shared" si="311"/>
        <v>0</v>
      </c>
      <c r="I263" s="49"/>
      <c r="J263" s="9">
        <v>982</v>
      </c>
      <c r="K263" s="9" t="s">
        <v>109</v>
      </c>
      <c r="L263" s="9">
        <v>0</v>
      </c>
      <c r="M263" s="9">
        <v>0</v>
      </c>
      <c r="N263" s="9">
        <v>0</v>
      </c>
      <c r="O263" s="9">
        <v>0</v>
      </c>
      <c r="P263" s="40">
        <f t="shared" si="143"/>
        <v>0</v>
      </c>
      <c r="Q263" s="39"/>
      <c r="R263" s="39">
        <v>982</v>
      </c>
      <c r="S263" s="9" t="s">
        <v>109</v>
      </c>
      <c r="T263" s="41">
        <f t="shared" ref="T263:U263" si="321">E263</f>
        <v>0</v>
      </c>
      <c r="U263" s="41">
        <f t="shared" si="321"/>
        <v>0</v>
      </c>
      <c r="V263" s="39"/>
      <c r="W263" s="42">
        <f t="shared" si="313"/>
        <v>0</v>
      </c>
      <c r="X263" s="42"/>
      <c r="Y263" s="42">
        <v>0</v>
      </c>
      <c r="Z263" s="42"/>
      <c r="AA263" s="42">
        <v>0</v>
      </c>
      <c r="AB263" s="42"/>
      <c r="AC263" s="42">
        <v>0</v>
      </c>
      <c r="AD263" s="42"/>
      <c r="AE263" s="42">
        <v>0</v>
      </c>
      <c r="AF263" s="42"/>
      <c r="AG263" s="42">
        <v>0</v>
      </c>
      <c r="AH263" s="42"/>
      <c r="AI263" s="42">
        <v>0</v>
      </c>
      <c r="AJ263" s="42"/>
      <c r="AK263" s="42">
        <v>0</v>
      </c>
      <c r="AL263" s="4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49">
        <f>+W263</f>
        <v>0</v>
      </c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49">
        <f t="shared" si="270"/>
        <v>0</v>
      </c>
      <c r="CH263" s="39"/>
      <c r="CI263" s="39"/>
      <c r="CJ263" s="39"/>
      <c r="CK263" s="39"/>
      <c r="CL263" s="39"/>
      <c r="CM263" s="39"/>
      <c r="CN263" s="39"/>
      <c r="CO263" s="39"/>
      <c r="CP263" s="9"/>
      <c r="CQ263" s="9"/>
    </row>
    <row r="264" spans="1:95" ht="15.75" customHeight="1">
      <c r="A264" s="9">
        <v>988</v>
      </c>
      <c r="B264" s="9" t="s">
        <v>255</v>
      </c>
      <c r="C264" s="9">
        <v>0</v>
      </c>
      <c r="D264" s="9">
        <v>0</v>
      </c>
      <c r="E264" s="9">
        <v>0</v>
      </c>
      <c r="F264" s="9">
        <v>0</v>
      </c>
      <c r="G264" s="39"/>
      <c r="H264" s="49">
        <f t="shared" si="311"/>
        <v>0</v>
      </c>
      <c r="I264" s="49"/>
      <c r="J264" s="9">
        <v>988</v>
      </c>
      <c r="K264" s="9" t="s">
        <v>255</v>
      </c>
      <c r="L264" s="9">
        <v>0</v>
      </c>
      <c r="M264" s="9">
        <v>0</v>
      </c>
      <c r="N264" s="9">
        <v>0</v>
      </c>
      <c r="O264" s="9">
        <v>0</v>
      </c>
      <c r="P264" s="40">
        <f t="shared" si="143"/>
        <v>0</v>
      </c>
      <c r="Q264" s="39"/>
      <c r="R264" s="39">
        <v>988</v>
      </c>
      <c r="S264" s="9" t="s">
        <v>255</v>
      </c>
      <c r="T264" s="41">
        <f t="shared" ref="T264:U264" si="322">E264</f>
        <v>0</v>
      </c>
      <c r="U264" s="41">
        <f t="shared" si="322"/>
        <v>0</v>
      </c>
      <c r="V264" s="39"/>
      <c r="W264" s="42">
        <f t="shared" si="313"/>
        <v>0</v>
      </c>
      <c r="X264" s="42"/>
      <c r="Y264" s="42">
        <v>0</v>
      </c>
      <c r="Z264" s="42"/>
      <c r="AA264" s="42">
        <v>0</v>
      </c>
      <c r="AB264" s="42"/>
      <c r="AC264" s="42">
        <v>0</v>
      </c>
      <c r="AD264" s="42"/>
      <c r="AE264" s="42">
        <v>0</v>
      </c>
      <c r="AF264" s="42"/>
      <c r="AG264" s="42">
        <v>0</v>
      </c>
      <c r="AH264" s="42"/>
      <c r="AI264" s="42">
        <v>0</v>
      </c>
      <c r="AJ264" s="42"/>
      <c r="AK264" s="42">
        <v>0</v>
      </c>
      <c r="AL264" s="4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49">
        <f>+W264</f>
        <v>0</v>
      </c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49">
        <f t="shared" si="270"/>
        <v>0</v>
      </c>
      <c r="CH264" s="39"/>
      <c r="CI264" s="39"/>
      <c r="CJ264" s="39"/>
      <c r="CK264" s="39"/>
      <c r="CL264" s="39"/>
      <c r="CM264" s="39"/>
      <c r="CN264" s="39"/>
      <c r="CO264" s="39"/>
      <c r="CP264" s="9"/>
      <c r="CQ264" s="9"/>
    </row>
    <row r="265" spans="1:95" ht="15.75" customHeight="1">
      <c r="A265" s="9">
        <v>991</v>
      </c>
      <c r="B265" s="9" t="s">
        <v>257</v>
      </c>
      <c r="C265" s="9">
        <v>0</v>
      </c>
      <c r="D265" s="9">
        <v>0</v>
      </c>
      <c r="E265" s="9">
        <v>0</v>
      </c>
      <c r="F265" s="9">
        <v>0</v>
      </c>
      <c r="G265" s="39"/>
      <c r="H265" s="49">
        <f t="shared" si="311"/>
        <v>0</v>
      </c>
      <c r="I265" s="49"/>
      <c r="J265" s="9">
        <v>991</v>
      </c>
      <c r="K265" s="9" t="s">
        <v>257</v>
      </c>
      <c r="L265" s="9">
        <v>0</v>
      </c>
      <c r="M265" s="9">
        <v>0</v>
      </c>
      <c r="N265" s="9">
        <v>0</v>
      </c>
      <c r="O265" s="9">
        <v>0</v>
      </c>
      <c r="P265" s="40">
        <f t="shared" si="143"/>
        <v>0</v>
      </c>
      <c r="Q265" s="39"/>
      <c r="R265" s="39">
        <v>991</v>
      </c>
      <c r="S265" s="9" t="s">
        <v>257</v>
      </c>
      <c r="T265" s="41">
        <f t="shared" ref="T265:U265" si="323">E265</f>
        <v>0</v>
      </c>
      <c r="U265" s="41">
        <f t="shared" si="323"/>
        <v>0</v>
      </c>
      <c r="V265" s="39"/>
      <c r="W265" s="42">
        <f t="shared" si="313"/>
        <v>0</v>
      </c>
      <c r="X265" s="42"/>
      <c r="Y265" s="42">
        <v>0</v>
      </c>
      <c r="Z265" s="42"/>
      <c r="AA265" s="42">
        <v>0</v>
      </c>
      <c r="AB265" s="42"/>
      <c r="AC265" s="42">
        <v>0</v>
      </c>
      <c r="AD265" s="42"/>
      <c r="AE265" s="42">
        <v>0</v>
      </c>
      <c r="AF265" s="42"/>
      <c r="AG265" s="42">
        <v>0</v>
      </c>
      <c r="AH265" s="42"/>
      <c r="AI265" s="42">
        <v>0</v>
      </c>
      <c r="AJ265" s="42"/>
      <c r="AK265" s="42">
        <v>0</v>
      </c>
      <c r="AL265" s="4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49">
        <f>+W265</f>
        <v>0</v>
      </c>
      <c r="BN265" s="49"/>
      <c r="BO265" s="4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49">
        <f t="shared" si="270"/>
        <v>0</v>
      </c>
      <c r="CH265" s="39"/>
      <c r="CI265" s="39"/>
      <c r="CJ265" s="39"/>
      <c r="CK265" s="39"/>
      <c r="CL265" s="39"/>
      <c r="CM265" s="39"/>
      <c r="CN265" s="39"/>
      <c r="CO265" s="39"/>
      <c r="CP265" s="9"/>
      <c r="CQ265" s="9"/>
    </row>
    <row r="266" spans="1:95" ht="15.75" customHeight="1">
      <c r="A266" s="9">
        <v>992</v>
      </c>
      <c r="B266" s="9" t="s">
        <v>258</v>
      </c>
      <c r="C266" s="9">
        <v>0</v>
      </c>
      <c r="D266" s="9">
        <v>0</v>
      </c>
      <c r="E266" s="9">
        <v>0</v>
      </c>
      <c r="F266" s="9">
        <v>0</v>
      </c>
      <c r="G266" s="39"/>
      <c r="H266" s="49">
        <f t="shared" si="311"/>
        <v>0</v>
      </c>
      <c r="I266" s="49"/>
      <c r="J266" s="9">
        <v>992</v>
      </c>
      <c r="K266" s="9" t="s">
        <v>258</v>
      </c>
      <c r="L266" s="9">
        <v>0</v>
      </c>
      <c r="M266" s="9">
        <v>0</v>
      </c>
      <c r="N266" s="9">
        <v>0</v>
      </c>
      <c r="O266" s="9">
        <v>0</v>
      </c>
      <c r="P266" s="40">
        <f t="shared" si="143"/>
        <v>0</v>
      </c>
      <c r="Q266" s="39"/>
      <c r="R266" s="39">
        <v>992</v>
      </c>
      <c r="S266" s="9" t="s">
        <v>258</v>
      </c>
      <c r="T266" s="41">
        <f t="shared" ref="T266:U266" si="324">E266</f>
        <v>0</v>
      </c>
      <c r="U266" s="41">
        <f t="shared" si="324"/>
        <v>0</v>
      </c>
      <c r="V266" s="39"/>
      <c r="W266" s="42">
        <f t="shared" si="313"/>
        <v>0</v>
      </c>
      <c r="X266" s="42"/>
      <c r="Y266" s="42">
        <v>0</v>
      </c>
      <c r="Z266" s="42"/>
      <c r="AA266" s="42">
        <v>0</v>
      </c>
      <c r="AB266" s="42"/>
      <c r="AC266" s="42">
        <v>0</v>
      </c>
      <c r="AD266" s="42"/>
      <c r="AE266" s="42">
        <v>0</v>
      </c>
      <c r="AF266" s="42"/>
      <c r="AG266" s="42">
        <v>0</v>
      </c>
      <c r="AH266" s="42"/>
      <c r="AI266" s="42">
        <v>0</v>
      </c>
      <c r="AJ266" s="42"/>
      <c r="AK266" s="42">
        <v>0</v>
      </c>
      <c r="AL266" s="4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49">
        <f>+W266</f>
        <v>0</v>
      </c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49">
        <f t="shared" si="270"/>
        <v>0</v>
      </c>
      <c r="CH266" s="39"/>
      <c r="CI266" s="39"/>
      <c r="CJ266" s="39"/>
      <c r="CK266" s="39"/>
      <c r="CL266" s="39"/>
      <c r="CM266" s="39"/>
      <c r="CN266" s="39"/>
      <c r="CO266" s="39"/>
      <c r="CP266" s="9"/>
      <c r="CQ266" s="9"/>
    </row>
    <row r="267" spans="1:95" ht="15.75" customHeight="1">
      <c r="A267" s="9">
        <v>996</v>
      </c>
      <c r="B267" s="9" t="s">
        <v>262</v>
      </c>
      <c r="C267" s="9">
        <v>0</v>
      </c>
      <c r="D267" s="9">
        <v>0</v>
      </c>
      <c r="E267" s="50">
        <v>2760</v>
      </c>
      <c r="F267" s="9">
        <v>0</v>
      </c>
      <c r="G267" s="39"/>
      <c r="H267" s="49">
        <f t="shared" si="311"/>
        <v>0</v>
      </c>
      <c r="I267" s="49"/>
      <c r="J267" s="9">
        <v>996</v>
      </c>
      <c r="K267" s="9" t="s">
        <v>262</v>
      </c>
      <c r="L267" s="9">
        <v>0</v>
      </c>
      <c r="M267" s="9">
        <v>0</v>
      </c>
      <c r="N267" s="50">
        <v>2760</v>
      </c>
      <c r="O267" s="9">
        <v>0</v>
      </c>
      <c r="P267" s="40">
        <f t="shared" si="143"/>
        <v>0</v>
      </c>
      <c r="Q267" s="39"/>
      <c r="R267" s="39">
        <v>996</v>
      </c>
      <c r="S267" s="9" t="s">
        <v>262</v>
      </c>
      <c r="T267" s="41">
        <f t="shared" ref="T267:U267" si="325">E267</f>
        <v>2760</v>
      </c>
      <c r="U267" s="41">
        <f t="shared" si="325"/>
        <v>0</v>
      </c>
      <c r="V267" s="39"/>
      <c r="W267" s="42">
        <f>SUM(W255:W266)</f>
        <v>2760</v>
      </c>
      <c r="X267" s="42"/>
      <c r="Y267" s="42">
        <f>SUM(Y255:Y266)</f>
        <v>3360</v>
      </c>
      <c r="Z267" s="42"/>
      <c r="AA267" s="42">
        <v>2530</v>
      </c>
      <c r="AB267" s="42"/>
      <c r="AC267" s="42">
        <v>2214</v>
      </c>
      <c r="AD267" s="42"/>
      <c r="AE267" s="42">
        <f>SUM(AE255:AE266)</f>
        <v>4452</v>
      </c>
      <c r="AF267" s="42"/>
      <c r="AG267" s="42">
        <f>SUM(AG255:AG266)</f>
        <v>3756.5</v>
      </c>
      <c r="AH267" s="42"/>
      <c r="AI267" s="42">
        <f>SUM(AI255:AI266)</f>
        <v>4479</v>
      </c>
      <c r="AJ267" s="42"/>
      <c r="AK267" s="42">
        <f>SUM(AK255:AK266)</f>
        <v>5343</v>
      </c>
      <c r="AL267" s="4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49">
        <f t="shared" si="270"/>
        <v>-2760</v>
      </c>
      <c r="CH267" s="39"/>
      <c r="CI267" s="39"/>
      <c r="CJ267" s="39"/>
      <c r="CK267" s="39"/>
      <c r="CL267" s="39"/>
      <c r="CM267" s="39"/>
      <c r="CN267" s="39"/>
      <c r="CO267" s="39"/>
      <c r="CP267" s="9"/>
      <c r="CQ267" s="9"/>
    </row>
    <row r="268" spans="1:95" ht="15.75" customHeight="1">
      <c r="A268" s="9"/>
      <c r="B268" s="9"/>
      <c r="C268" s="9"/>
      <c r="D268" s="9"/>
      <c r="E268" s="9"/>
      <c r="F268" s="9"/>
      <c r="G268" s="39"/>
      <c r="H268" s="49"/>
      <c r="I268" s="49"/>
      <c r="J268" s="9"/>
      <c r="K268" s="9"/>
      <c r="L268" s="9"/>
      <c r="M268" s="9"/>
      <c r="N268" s="9"/>
      <c r="O268" s="9"/>
      <c r="P268" s="40">
        <f t="shared" si="143"/>
        <v>0</v>
      </c>
      <c r="Q268" s="39"/>
      <c r="R268" s="39"/>
      <c r="S268" s="39"/>
      <c r="T268" s="41">
        <f t="shared" ref="T268:U268" si="326">E268</f>
        <v>0</v>
      </c>
      <c r="U268" s="41">
        <f t="shared" si="326"/>
        <v>0</v>
      </c>
      <c r="V268" s="39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49">
        <f t="shared" si="270"/>
        <v>0</v>
      </c>
      <c r="CH268" s="39"/>
      <c r="CI268" s="39"/>
      <c r="CJ268" s="39"/>
      <c r="CK268" s="39"/>
      <c r="CL268" s="39"/>
      <c r="CM268" s="39"/>
      <c r="CN268" s="39"/>
      <c r="CO268" s="39"/>
      <c r="CP268" s="9"/>
      <c r="CQ268" s="9"/>
    </row>
    <row r="269" spans="1:95" ht="15.75" customHeight="1">
      <c r="A269" s="9">
        <v>998</v>
      </c>
      <c r="B269" s="9" t="s">
        <v>274</v>
      </c>
      <c r="C269" s="9">
        <v>0</v>
      </c>
      <c r="D269" s="9">
        <v>0</v>
      </c>
      <c r="E269" s="9">
        <v>0</v>
      </c>
      <c r="F269" s="9">
        <v>-190</v>
      </c>
      <c r="G269" s="39"/>
      <c r="H269" s="49">
        <f>+E269-F269-N269+O269</f>
        <v>0</v>
      </c>
      <c r="I269" s="49"/>
      <c r="J269" s="9">
        <v>998</v>
      </c>
      <c r="K269" s="9" t="s">
        <v>274</v>
      </c>
      <c r="L269" s="50">
        <v>1050</v>
      </c>
      <c r="M269" s="9">
        <v>0</v>
      </c>
      <c r="N269" s="9">
        <v>0</v>
      </c>
      <c r="O269" s="9">
        <v>-190</v>
      </c>
      <c r="P269" s="40">
        <f t="shared" si="143"/>
        <v>0</v>
      </c>
      <c r="Q269" s="39"/>
      <c r="R269" s="39">
        <v>998</v>
      </c>
      <c r="S269" s="39" t="s">
        <v>274</v>
      </c>
      <c r="T269" s="41">
        <f t="shared" ref="T269:U269" si="327">E269</f>
        <v>0</v>
      </c>
      <c r="U269" s="41">
        <f t="shared" si="327"/>
        <v>-190</v>
      </c>
      <c r="V269" s="39"/>
      <c r="W269" s="42">
        <f>+W253+W267</f>
        <v>-190</v>
      </c>
      <c r="X269" s="42"/>
      <c r="Y269" s="42">
        <f>+Y253+Y267</f>
        <v>2010</v>
      </c>
      <c r="Z269" s="42"/>
      <c r="AA269" s="42">
        <v>180</v>
      </c>
      <c r="AB269" s="42"/>
      <c r="AC269" s="42">
        <v>314</v>
      </c>
      <c r="AD269" s="42"/>
      <c r="AE269" s="42">
        <f>+AE253+AE267</f>
        <v>1077</v>
      </c>
      <c r="AF269" s="42"/>
      <c r="AG269" s="42">
        <f>+AG253+AG267</f>
        <v>-993.5</v>
      </c>
      <c r="AH269" s="42"/>
      <c r="AI269" s="42">
        <f>+AI253+AI267</f>
        <v>325</v>
      </c>
      <c r="AJ269" s="42"/>
      <c r="AK269" s="42">
        <f>+AK253+AK267</f>
        <v>1068</v>
      </c>
      <c r="AL269" s="4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49"/>
      <c r="BY269" s="39"/>
      <c r="BZ269" s="39"/>
      <c r="CA269" s="39"/>
      <c r="CB269" s="39"/>
      <c r="CC269" s="39"/>
      <c r="CD269" s="39"/>
      <c r="CE269" s="39"/>
      <c r="CF269" s="39"/>
      <c r="CG269" s="49">
        <f t="shared" si="270"/>
        <v>190</v>
      </c>
      <c r="CH269" s="39"/>
      <c r="CI269" s="39"/>
      <c r="CJ269" s="39"/>
      <c r="CK269" s="39"/>
      <c r="CL269" s="39"/>
      <c r="CM269" s="39"/>
      <c r="CN269" s="39"/>
      <c r="CO269" s="39"/>
      <c r="CP269" s="9"/>
      <c r="CQ269" s="9"/>
    </row>
    <row r="270" spans="1:95" ht="15.75" customHeight="1">
      <c r="A270" s="9"/>
      <c r="B270" s="9"/>
      <c r="C270" s="9"/>
      <c r="D270" s="9"/>
      <c r="E270" s="9"/>
      <c r="F270" s="9"/>
      <c r="G270" s="39"/>
      <c r="H270" s="49"/>
      <c r="I270" s="49"/>
      <c r="J270" s="9"/>
      <c r="K270" s="9"/>
      <c r="L270" s="9"/>
      <c r="M270" s="9"/>
      <c r="N270" s="9"/>
      <c r="O270" s="9"/>
      <c r="P270" s="40">
        <f t="shared" si="143"/>
        <v>0</v>
      </c>
      <c r="Q270" s="39"/>
      <c r="R270" s="39"/>
      <c r="S270" s="39"/>
      <c r="T270" s="41">
        <f t="shared" ref="T270:U270" si="328">E270</f>
        <v>0</v>
      </c>
      <c r="U270" s="41">
        <f t="shared" si="328"/>
        <v>0</v>
      </c>
      <c r="V270" s="39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55" t="s">
        <v>70</v>
      </c>
      <c r="AJ270" s="55"/>
      <c r="AK270" s="42"/>
      <c r="AL270" s="4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49">
        <f t="shared" si="270"/>
        <v>0</v>
      </c>
      <c r="CH270" s="39"/>
      <c r="CI270" s="39"/>
      <c r="CJ270" s="39"/>
      <c r="CK270" s="39"/>
      <c r="CL270" s="39"/>
      <c r="CM270" s="39"/>
      <c r="CN270" s="39"/>
      <c r="CO270" s="39"/>
      <c r="CP270" s="9"/>
      <c r="CQ270" s="9"/>
    </row>
    <row r="271" spans="1:95" ht="15.75" customHeight="1">
      <c r="A271" s="9">
        <v>1015</v>
      </c>
      <c r="B271" s="9" t="s">
        <v>230</v>
      </c>
      <c r="C271" s="9">
        <v>0</v>
      </c>
      <c r="D271" s="9">
        <v>0</v>
      </c>
      <c r="E271" s="9">
        <v>0</v>
      </c>
      <c r="F271" s="9">
        <v>0</v>
      </c>
      <c r="G271" s="39"/>
      <c r="H271" s="49">
        <f t="shared" ref="H271:H275" si="329">+E271-F271-N271+O271</f>
        <v>0</v>
      </c>
      <c r="I271" s="49"/>
      <c r="J271" s="9">
        <v>1015</v>
      </c>
      <c r="K271" s="9" t="s">
        <v>230</v>
      </c>
      <c r="L271" s="9">
        <v>0</v>
      </c>
      <c r="M271" s="9">
        <v>0</v>
      </c>
      <c r="N271" s="9">
        <v>0</v>
      </c>
      <c r="O271" s="9">
        <v>0</v>
      </c>
      <c r="P271" s="40">
        <f t="shared" si="143"/>
        <v>0</v>
      </c>
      <c r="Q271" s="39"/>
      <c r="R271" s="39">
        <v>1015</v>
      </c>
      <c r="S271" s="9" t="s">
        <v>230</v>
      </c>
      <c r="T271" s="41">
        <f t="shared" ref="T271:U271" si="330">E271</f>
        <v>0</v>
      </c>
      <c r="U271" s="41">
        <f t="shared" si="330"/>
        <v>0</v>
      </c>
      <c r="V271" s="39"/>
      <c r="W271" s="42">
        <f t="shared" ref="W271:W274" si="331">+T271+U271</f>
        <v>0</v>
      </c>
      <c r="X271" s="42"/>
      <c r="Y271" s="42">
        <v>0</v>
      </c>
      <c r="Z271" s="42"/>
      <c r="AA271" s="42">
        <v>0</v>
      </c>
      <c r="AB271" s="42"/>
      <c r="AC271" s="42">
        <v>0</v>
      </c>
      <c r="AD271" s="42"/>
      <c r="AE271" s="42">
        <v>-2400</v>
      </c>
      <c r="AF271" s="42"/>
      <c r="AG271" s="42">
        <v>-5200</v>
      </c>
      <c r="AH271" s="42"/>
      <c r="AI271" s="42">
        <v>-4138</v>
      </c>
      <c r="AJ271" s="42"/>
      <c r="AK271" s="42">
        <v>-11387</v>
      </c>
      <c r="AL271" s="49"/>
      <c r="AM271" s="49">
        <f t="shared" ref="AM271:AM272" si="332">+W271</f>
        <v>0</v>
      </c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49">
        <f t="shared" si="270"/>
        <v>0</v>
      </c>
      <c r="CH271" s="39"/>
      <c r="CI271" s="39"/>
      <c r="CJ271" s="39"/>
      <c r="CK271" s="39"/>
      <c r="CL271" s="39"/>
      <c r="CM271" s="39"/>
      <c r="CN271" s="39"/>
      <c r="CO271" s="39"/>
      <c r="CP271" s="9"/>
      <c r="CQ271" s="9"/>
    </row>
    <row r="272" spans="1:95" ht="15.75" customHeight="1">
      <c r="A272" s="9">
        <v>1020</v>
      </c>
      <c r="B272" s="9" t="s">
        <v>296</v>
      </c>
      <c r="C272" s="9">
        <v>0</v>
      </c>
      <c r="D272" s="9">
        <v>0</v>
      </c>
      <c r="E272" s="9">
        <v>0</v>
      </c>
      <c r="F272" s="9">
        <v>0</v>
      </c>
      <c r="G272" s="39"/>
      <c r="H272" s="49">
        <f t="shared" si="329"/>
        <v>0</v>
      </c>
      <c r="I272" s="49"/>
      <c r="J272" s="9">
        <v>1020</v>
      </c>
      <c r="K272" s="9" t="s">
        <v>296</v>
      </c>
      <c r="L272" s="9">
        <v>0</v>
      </c>
      <c r="M272" s="9">
        <v>0</v>
      </c>
      <c r="N272" s="9">
        <v>0</v>
      </c>
      <c r="O272" s="9">
        <v>0</v>
      </c>
      <c r="P272" s="40">
        <f t="shared" si="143"/>
        <v>0</v>
      </c>
      <c r="Q272" s="39"/>
      <c r="R272" s="39">
        <v>1020</v>
      </c>
      <c r="S272" s="9" t="s">
        <v>296</v>
      </c>
      <c r="T272" s="41">
        <f t="shared" ref="T272:U272" si="333">E272</f>
        <v>0</v>
      </c>
      <c r="U272" s="41">
        <f t="shared" si="333"/>
        <v>0</v>
      </c>
      <c r="V272" s="39"/>
      <c r="W272" s="42">
        <f t="shared" si="331"/>
        <v>0</v>
      </c>
      <c r="X272" s="42"/>
      <c r="Y272" s="42">
        <v>0</v>
      </c>
      <c r="Z272" s="42"/>
      <c r="AA272" s="42">
        <v>0</v>
      </c>
      <c r="AB272" s="42"/>
      <c r="AC272" s="42">
        <v>0</v>
      </c>
      <c r="AD272" s="42"/>
      <c r="AE272" s="42">
        <v>0</v>
      </c>
      <c r="AF272" s="42"/>
      <c r="AG272" s="42">
        <v>0</v>
      </c>
      <c r="AH272" s="42"/>
      <c r="AI272" s="42">
        <v>0</v>
      </c>
      <c r="AJ272" s="42"/>
      <c r="AK272" s="42">
        <v>-14400</v>
      </c>
      <c r="AL272" s="49"/>
      <c r="AM272" s="49">
        <f t="shared" si="332"/>
        <v>0</v>
      </c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49">
        <f t="shared" si="270"/>
        <v>0</v>
      </c>
      <c r="CH272" s="39"/>
      <c r="CI272" s="39"/>
      <c r="CJ272" s="39"/>
      <c r="CK272" s="39"/>
      <c r="CL272" s="39"/>
      <c r="CM272" s="39"/>
      <c r="CN272" s="39"/>
      <c r="CO272" s="39"/>
      <c r="CP272" s="9"/>
      <c r="CQ272" s="9"/>
    </row>
    <row r="273" spans="1:95" ht="15.75" customHeight="1">
      <c r="A273" s="9">
        <v>1033</v>
      </c>
      <c r="B273" s="9" t="s">
        <v>233</v>
      </c>
      <c r="C273" s="9">
        <v>0</v>
      </c>
      <c r="D273" s="9">
        <v>0</v>
      </c>
      <c r="E273" s="9">
        <v>0</v>
      </c>
      <c r="F273" s="9">
        <v>0</v>
      </c>
      <c r="G273" s="39"/>
      <c r="H273" s="49">
        <f t="shared" si="329"/>
        <v>0</v>
      </c>
      <c r="I273" s="49"/>
      <c r="J273" s="9">
        <v>1033</v>
      </c>
      <c r="K273" s="9" t="s">
        <v>233</v>
      </c>
      <c r="L273" s="9">
        <v>0</v>
      </c>
      <c r="M273" s="9">
        <v>0</v>
      </c>
      <c r="N273" s="9">
        <v>0</v>
      </c>
      <c r="O273" s="9">
        <v>0</v>
      </c>
      <c r="P273" s="40">
        <f t="shared" si="143"/>
        <v>0</v>
      </c>
      <c r="Q273" s="39"/>
      <c r="R273" s="39">
        <v>1033</v>
      </c>
      <c r="S273" s="9" t="s">
        <v>233</v>
      </c>
      <c r="T273" s="41">
        <f t="shared" ref="T273:U273" si="334">E273</f>
        <v>0</v>
      </c>
      <c r="U273" s="41">
        <f t="shared" si="334"/>
        <v>0</v>
      </c>
      <c r="V273" s="39"/>
      <c r="W273" s="42">
        <f t="shared" si="331"/>
        <v>0</v>
      </c>
      <c r="X273" s="42"/>
      <c r="Y273" s="42">
        <v>0</v>
      </c>
      <c r="Z273" s="42"/>
      <c r="AA273" s="42">
        <v>0</v>
      </c>
      <c r="AB273" s="42"/>
      <c r="AC273" s="42">
        <v>0</v>
      </c>
      <c r="AD273" s="42"/>
      <c r="AE273" s="42">
        <v>0</v>
      </c>
      <c r="AF273" s="42"/>
      <c r="AG273" s="42">
        <v>0</v>
      </c>
      <c r="AH273" s="42"/>
      <c r="AI273" s="42">
        <v>0</v>
      </c>
      <c r="AJ273" s="42"/>
      <c r="AK273" s="42">
        <v>0</v>
      </c>
      <c r="AL273" s="49"/>
      <c r="AM273" s="39"/>
      <c r="AN273" s="49">
        <f>+W273</f>
        <v>0</v>
      </c>
      <c r="AO273" s="4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49">
        <f t="shared" si="270"/>
        <v>0</v>
      </c>
      <c r="CH273" s="39"/>
      <c r="CI273" s="39"/>
      <c r="CJ273" s="39"/>
      <c r="CK273" s="39"/>
      <c r="CL273" s="39"/>
      <c r="CM273" s="39"/>
      <c r="CN273" s="39"/>
      <c r="CO273" s="39"/>
      <c r="CP273" s="9"/>
      <c r="CQ273" s="9"/>
    </row>
    <row r="274" spans="1:95" ht="15.75" customHeight="1">
      <c r="A274" s="9">
        <v>1038</v>
      </c>
      <c r="B274" s="9" t="s">
        <v>235</v>
      </c>
      <c r="C274" s="9">
        <v>0</v>
      </c>
      <c r="D274" s="9">
        <v>0</v>
      </c>
      <c r="E274" s="9">
        <v>0</v>
      </c>
      <c r="F274" s="9">
        <v>0</v>
      </c>
      <c r="G274" s="39"/>
      <c r="H274" s="49">
        <f t="shared" si="329"/>
        <v>0</v>
      </c>
      <c r="I274" s="49"/>
      <c r="J274" s="9">
        <v>1038</v>
      </c>
      <c r="K274" s="9" t="s">
        <v>235</v>
      </c>
      <c r="L274" s="9">
        <v>0</v>
      </c>
      <c r="M274" s="9">
        <v>0</v>
      </c>
      <c r="N274" s="9">
        <v>0</v>
      </c>
      <c r="O274" s="9">
        <v>0</v>
      </c>
      <c r="P274" s="40">
        <f t="shared" si="143"/>
        <v>0</v>
      </c>
      <c r="Q274" s="39"/>
      <c r="R274" s="39">
        <v>1038</v>
      </c>
      <c r="S274" s="9" t="s">
        <v>235</v>
      </c>
      <c r="T274" s="41">
        <f t="shared" ref="T274:U274" si="335">E274</f>
        <v>0</v>
      </c>
      <c r="U274" s="41">
        <f t="shared" si="335"/>
        <v>0</v>
      </c>
      <c r="V274" s="39"/>
      <c r="W274" s="42">
        <f t="shared" si="331"/>
        <v>0</v>
      </c>
      <c r="X274" s="42"/>
      <c r="Y274" s="42">
        <v>0</v>
      </c>
      <c r="Z274" s="42"/>
      <c r="AA274" s="42">
        <v>0</v>
      </c>
      <c r="AB274" s="42"/>
      <c r="AC274" s="42">
        <v>0</v>
      </c>
      <c r="AD274" s="42"/>
      <c r="AE274" s="42">
        <v>0</v>
      </c>
      <c r="AF274" s="42"/>
      <c r="AG274" s="42">
        <v>0</v>
      </c>
      <c r="AH274" s="42"/>
      <c r="AI274" s="42">
        <v>0</v>
      </c>
      <c r="AJ274" s="42"/>
      <c r="AK274" s="42">
        <v>0</v>
      </c>
      <c r="AL274" s="49"/>
      <c r="AM274" s="39"/>
      <c r="AN274" s="39"/>
      <c r="AO274" s="39"/>
      <c r="AP274" s="39"/>
      <c r="AQ274" s="39"/>
      <c r="AR274" s="39"/>
      <c r="AS274" s="49">
        <f>+W274</f>
        <v>0</v>
      </c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49">
        <f t="shared" si="270"/>
        <v>0</v>
      </c>
      <c r="CH274" s="39"/>
      <c r="CI274" s="39"/>
      <c r="CJ274" s="39"/>
      <c r="CK274" s="39"/>
      <c r="CL274" s="39"/>
      <c r="CM274" s="39"/>
      <c r="CN274" s="39"/>
      <c r="CO274" s="39"/>
      <c r="CP274" s="9"/>
      <c r="CQ274" s="9"/>
    </row>
    <row r="275" spans="1:95" ht="15.75" customHeight="1">
      <c r="A275" s="9">
        <v>1045</v>
      </c>
      <c r="B275" s="9" t="s">
        <v>239</v>
      </c>
      <c r="C275" s="9">
        <v>0</v>
      </c>
      <c r="D275" s="9">
        <v>0</v>
      </c>
      <c r="E275" s="9">
        <v>0</v>
      </c>
      <c r="F275" s="9">
        <v>0</v>
      </c>
      <c r="G275" s="39"/>
      <c r="H275" s="49">
        <f t="shared" si="329"/>
        <v>0</v>
      </c>
      <c r="I275" s="49"/>
      <c r="J275" s="9">
        <v>1045</v>
      </c>
      <c r="K275" s="9" t="s">
        <v>239</v>
      </c>
      <c r="L275" s="9">
        <v>0</v>
      </c>
      <c r="M275" s="9">
        <v>0</v>
      </c>
      <c r="N275" s="9">
        <v>0</v>
      </c>
      <c r="O275" s="9">
        <v>0</v>
      </c>
      <c r="P275" s="40">
        <f t="shared" si="143"/>
        <v>0</v>
      </c>
      <c r="Q275" s="39"/>
      <c r="R275" s="39">
        <v>1045</v>
      </c>
      <c r="S275" s="9" t="s">
        <v>239</v>
      </c>
      <c r="T275" s="41">
        <f t="shared" ref="T275:U275" si="336">E275</f>
        <v>0</v>
      </c>
      <c r="U275" s="41">
        <f t="shared" si="336"/>
        <v>0</v>
      </c>
      <c r="V275" s="39"/>
      <c r="W275" s="42">
        <f>SUM(W271:W274)</f>
        <v>0</v>
      </c>
      <c r="X275" s="42"/>
      <c r="Y275" s="42">
        <f>SUM(Y271:Y274)</f>
        <v>0</v>
      </c>
      <c r="Z275" s="42"/>
      <c r="AA275" s="42">
        <v>0</v>
      </c>
      <c r="AB275" s="42"/>
      <c r="AC275" s="42">
        <v>0</v>
      </c>
      <c r="AD275" s="42"/>
      <c r="AE275" s="42">
        <f>SUM(AE271:AE274)</f>
        <v>-2400</v>
      </c>
      <c r="AF275" s="42"/>
      <c r="AG275" s="42">
        <f>SUM(AG271:AG274)</f>
        <v>-5200</v>
      </c>
      <c r="AH275" s="42"/>
      <c r="AI275" s="42">
        <f>SUM(AI271:AI274)</f>
        <v>-4138</v>
      </c>
      <c r="AJ275" s="42"/>
      <c r="AK275" s="42">
        <f>SUM(AK271:AK274)</f>
        <v>-25787</v>
      </c>
      <c r="AL275" s="4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49">
        <f t="shared" si="270"/>
        <v>0</v>
      </c>
      <c r="CH275" s="39"/>
      <c r="CI275" s="39"/>
      <c r="CJ275" s="39"/>
      <c r="CK275" s="39"/>
      <c r="CL275" s="39"/>
      <c r="CM275" s="39"/>
      <c r="CN275" s="39"/>
      <c r="CO275" s="39"/>
      <c r="CP275" s="9"/>
      <c r="CQ275" s="9"/>
    </row>
    <row r="276" spans="1:95" ht="15.75" customHeight="1">
      <c r="A276" s="9"/>
      <c r="B276" s="9"/>
      <c r="C276" s="9"/>
      <c r="D276" s="9"/>
      <c r="E276" s="9"/>
      <c r="F276" s="9"/>
      <c r="G276" s="39"/>
      <c r="H276" s="49"/>
      <c r="I276" s="49"/>
      <c r="J276" s="9"/>
      <c r="K276" s="9"/>
      <c r="L276" s="9"/>
      <c r="M276" s="9"/>
      <c r="N276" s="9"/>
      <c r="O276" s="9"/>
      <c r="P276" s="40">
        <f t="shared" si="143"/>
        <v>0</v>
      </c>
      <c r="Q276" s="39"/>
      <c r="R276" s="39"/>
      <c r="S276" s="9"/>
      <c r="T276" s="41">
        <f t="shared" ref="T276:U276" si="337">E276</f>
        <v>0</v>
      </c>
      <c r="U276" s="41">
        <f t="shared" si="337"/>
        <v>0</v>
      </c>
      <c r="V276" s="39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49">
        <f t="shared" si="270"/>
        <v>0</v>
      </c>
      <c r="CH276" s="39"/>
      <c r="CI276" s="39"/>
      <c r="CJ276" s="39"/>
      <c r="CK276" s="39"/>
      <c r="CL276" s="39"/>
      <c r="CM276" s="39"/>
      <c r="CN276" s="39"/>
      <c r="CO276" s="39"/>
      <c r="CP276" s="9"/>
      <c r="CQ276" s="9"/>
    </row>
    <row r="277" spans="1:95" ht="15.75" customHeight="1">
      <c r="A277" s="9">
        <v>1055</v>
      </c>
      <c r="B277" s="9" t="s">
        <v>240</v>
      </c>
      <c r="C277" s="9">
        <v>0</v>
      </c>
      <c r="D277" s="9">
        <v>0</v>
      </c>
      <c r="E277" s="9">
        <v>0</v>
      </c>
      <c r="F277" s="9">
        <v>0</v>
      </c>
      <c r="G277" s="39"/>
      <c r="H277" s="49">
        <f t="shared" ref="H277:H286" si="338">+E277-F277-N277+O277</f>
        <v>0</v>
      </c>
      <c r="I277" s="49"/>
      <c r="J277" s="9">
        <v>1055</v>
      </c>
      <c r="K277" s="9" t="s">
        <v>240</v>
      </c>
      <c r="L277" s="9">
        <v>0</v>
      </c>
      <c r="M277" s="9">
        <v>0</v>
      </c>
      <c r="N277" s="9">
        <v>0</v>
      </c>
      <c r="O277" s="9">
        <v>0</v>
      </c>
      <c r="P277" s="40">
        <f t="shared" si="143"/>
        <v>0</v>
      </c>
      <c r="Q277" s="39"/>
      <c r="R277" s="39">
        <v>1055</v>
      </c>
      <c r="S277" s="9" t="s">
        <v>240</v>
      </c>
      <c r="T277" s="41">
        <f t="shared" ref="T277:U277" si="339">E277</f>
        <v>0</v>
      </c>
      <c r="U277" s="41">
        <f t="shared" si="339"/>
        <v>0</v>
      </c>
      <c r="V277" s="39"/>
      <c r="W277" s="42">
        <f t="shared" ref="W277:W285" si="340">+T277+U277</f>
        <v>0</v>
      </c>
      <c r="X277" s="42"/>
      <c r="Y277" s="42">
        <v>0</v>
      </c>
      <c r="Z277" s="42"/>
      <c r="AA277" s="42">
        <v>0</v>
      </c>
      <c r="AB277" s="42"/>
      <c r="AC277" s="42">
        <v>0</v>
      </c>
      <c r="AD277" s="42"/>
      <c r="AE277" s="42">
        <v>0</v>
      </c>
      <c r="AF277" s="42"/>
      <c r="AG277" s="42">
        <v>0</v>
      </c>
      <c r="AH277" s="42"/>
      <c r="AI277" s="42">
        <v>90</v>
      </c>
      <c r="AJ277" s="42"/>
      <c r="AK277" s="42">
        <v>150</v>
      </c>
      <c r="AL277" s="4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49">
        <f>+W277</f>
        <v>0</v>
      </c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49">
        <f t="shared" si="270"/>
        <v>0</v>
      </c>
      <c r="CH277" s="39"/>
      <c r="CI277" s="39"/>
      <c r="CJ277" s="39"/>
      <c r="CK277" s="39"/>
      <c r="CL277" s="39"/>
      <c r="CM277" s="39"/>
      <c r="CN277" s="39"/>
      <c r="CO277" s="39"/>
      <c r="CP277" s="9"/>
      <c r="CQ277" s="9"/>
    </row>
    <row r="278" spans="1:95" ht="15.75" customHeight="1">
      <c r="A278" s="9">
        <v>1060</v>
      </c>
      <c r="B278" s="9" t="s">
        <v>297</v>
      </c>
      <c r="C278" s="9">
        <v>0</v>
      </c>
      <c r="D278" s="9">
        <v>0</v>
      </c>
      <c r="E278" s="9">
        <v>0</v>
      </c>
      <c r="F278" s="9">
        <v>0</v>
      </c>
      <c r="G278" s="39"/>
      <c r="H278" s="49">
        <f t="shared" si="338"/>
        <v>0</v>
      </c>
      <c r="I278" s="49"/>
      <c r="J278" s="9">
        <v>1060</v>
      </c>
      <c r="K278" s="9" t="s">
        <v>297</v>
      </c>
      <c r="L278" s="9">
        <v>0</v>
      </c>
      <c r="M278" s="9">
        <v>0</v>
      </c>
      <c r="N278" s="9">
        <v>0</v>
      </c>
      <c r="O278" s="9">
        <v>0</v>
      </c>
      <c r="P278" s="40">
        <f t="shared" si="143"/>
        <v>0</v>
      </c>
      <c r="Q278" s="39"/>
      <c r="R278" s="39">
        <v>1060</v>
      </c>
      <c r="S278" s="9" t="s">
        <v>297</v>
      </c>
      <c r="T278" s="41">
        <f t="shared" ref="T278:U278" si="341">E278</f>
        <v>0</v>
      </c>
      <c r="U278" s="41">
        <f t="shared" si="341"/>
        <v>0</v>
      </c>
      <c r="V278" s="39"/>
      <c r="W278" s="42">
        <f t="shared" si="340"/>
        <v>0</v>
      </c>
      <c r="X278" s="42"/>
      <c r="Y278" s="42">
        <v>0</v>
      </c>
      <c r="Z278" s="42"/>
      <c r="AA278" s="42">
        <v>0</v>
      </c>
      <c r="AB278" s="42"/>
      <c r="AC278" s="42">
        <v>0</v>
      </c>
      <c r="AD278" s="42"/>
      <c r="AE278" s="42">
        <v>0</v>
      </c>
      <c r="AF278" s="42"/>
      <c r="AG278" s="42">
        <v>400</v>
      </c>
      <c r="AH278" s="42"/>
      <c r="AI278" s="42">
        <v>970</v>
      </c>
      <c r="AJ278" s="42"/>
      <c r="AK278" s="42">
        <v>900</v>
      </c>
      <c r="AL278" s="4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49"/>
      <c r="AY278" s="49">
        <f>+W278</f>
        <v>0</v>
      </c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49">
        <f t="shared" si="270"/>
        <v>0</v>
      </c>
      <c r="CH278" s="39"/>
      <c r="CI278" s="39"/>
      <c r="CJ278" s="39"/>
      <c r="CK278" s="39"/>
      <c r="CL278" s="39"/>
      <c r="CM278" s="39"/>
      <c r="CN278" s="39"/>
      <c r="CO278" s="39"/>
      <c r="CP278" s="9"/>
      <c r="CQ278" s="9"/>
    </row>
    <row r="279" spans="1:95" ht="15.75" customHeight="1">
      <c r="A279" s="9">
        <v>1064</v>
      </c>
      <c r="B279" s="9" t="s">
        <v>244</v>
      </c>
      <c r="C279" s="9">
        <v>0</v>
      </c>
      <c r="D279" s="9">
        <v>0</v>
      </c>
      <c r="E279" s="9">
        <v>0</v>
      </c>
      <c r="F279" s="9">
        <v>0</v>
      </c>
      <c r="G279" s="39"/>
      <c r="H279" s="49">
        <f t="shared" si="338"/>
        <v>0</v>
      </c>
      <c r="I279" s="49"/>
      <c r="J279" s="9">
        <v>1064</v>
      </c>
      <c r="K279" s="9" t="s">
        <v>244</v>
      </c>
      <c r="L279" s="9">
        <v>0</v>
      </c>
      <c r="M279" s="9">
        <v>0</v>
      </c>
      <c r="N279" s="9">
        <v>0</v>
      </c>
      <c r="O279" s="9">
        <v>0</v>
      </c>
      <c r="P279" s="40">
        <f t="shared" si="143"/>
        <v>0</v>
      </c>
      <c r="Q279" s="39"/>
      <c r="R279" s="39">
        <v>1064</v>
      </c>
      <c r="S279" s="9" t="s">
        <v>244</v>
      </c>
      <c r="T279" s="41">
        <f t="shared" ref="T279:U279" si="342">E279</f>
        <v>0</v>
      </c>
      <c r="U279" s="41">
        <f t="shared" si="342"/>
        <v>0</v>
      </c>
      <c r="V279" s="39"/>
      <c r="W279" s="42">
        <f t="shared" si="340"/>
        <v>0</v>
      </c>
      <c r="X279" s="42"/>
      <c r="Y279" s="42">
        <v>0</v>
      </c>
      <c r="Z279" s="42"/>
      <c r="AA279" s="42">
        <v>0</v>
      </c>
      <c r="AB279" s="42"/>
      <c r="AC279" s="42">
        <v>0</v>
      </c>
      <c r="AD279" s="42"/>
      <c r="AE279" s="42">
        <v>0</v>
      </c>
      <c r="AF279" s="42"/>
      <c r="AG279" s="42">
        <v>0</v>
      </c>
      <c r="AH279" s="42"/>
      <c r="AI279" s="42">
        <v>0</v>
      </c>
      <c r="AJ279" s="42"/>
      <c r="AK279" s="42">
        <v>0</v>
      </c>
      <c r="AL279" s="4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49">
        <f>+W279</f>
        <v>0</v>
      </c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49">
        <f t="shared" si="270"/>
        <v>0</v>
      </c>
      <c r="CH279" s="39"/>
      <c r="CI279" s="39"/>
      <c r="CJ279" s="39"/>
      <c r="CK279" s="39"/>
      <c r="CL279" s="39"/>
      <c r="CM279" s="39"/>
      <c r="CN279" s="39"/>
      <c r="CO279" s="39"/>
      <c r="CP279" s="9"/>
      <c r="CQ279" s="9"/>
    </row>
    <row r="280" spans="1:95" ht="15.75" customHeight="1">
      <c r="A280" s="9">
        <v>1070</v>
      </c>
      <c r="B280" s="9" t="s">
        <v>247</v>
      </c>
      <c r="C280" s="9">
        <v>0</v>
      </c>
      <c r="D280" s="9">
        <v>0</v>
      </c>
      <c r="E280" s="9">
        <v>0</v>
      </c>
      <c r="F280" s="9">
        <v>0</v>
      </c>
      <c r="G280" s="39"/>
      <c r="H280" s="49">
        <f t="shared" si="338"/>
        <v>0</v>
      </c>
      <c r="I280" s="49"/>
      <c r="J280" s="9">
        <v>1070</v>
      </c>
      <c r="K280" s="9" t="s">
        <v>247</v>
      </c>
      <c r="L280" s="9">
        <v>0</v>
      </c>
      <c r="M280" s="9">
        <v>0</v>
      </c>
      <c r="N280" s="9">
        <v>0</v>
      </c>
      <c r="O280" s="9">
        <v>0</v>
      </c>
      <c r="P280" s="40">
        <f t="shared" si="143"/>
        <v>0</v>
      </c>
      <c r="Q280" s="39"/>
      <c r="R280" s="39">
        <v>1070</v>
      </c>
      <c r="S280" s="9" t="s">
        <v>247</v>
      </c>
      <c r="T280" s="41">
        <f t="shared" ref="T280:U280" si="343">E280</f>
        <v>0</v>
      </c>
      <c r="U280" s="41">
        <f t="shared" si="343"/>
        <v>0</v>
      </c>
      <c r="V280" s="39"/>
      <c r="W280" s="42">
        <f t="shared" si="340"/>
        <v>0</v>
      </c>
      <c r="X280" s="42"/>
      <c r="Y280" s="42">
        <v>0</v>
      </c>
      <c r="Z280" s="42"/>
      <c r="AA280" s="42">
        <v>0</v>
      </c>
      <c r="AB280" s="42"/>
      <c r="AC280" s="42">
        <v>0</v>
      </c>
      <c r="AD280" s="42"/>
      <c r="AE280" s="42">
        <v>2600</v>
      </c>
      <c r="AF280" s="42"/>
      <c r="AG280" s="42">
        <v>5960</v>
      </c>
      <c r="AH280" s="42"/>
      <c r="AI280" s="42">
        <v>7280</v>
      </c>
      <c r="AJ280" s="42"/>
      <c r="AK280" s="42">
        <v>13919</v>
      </c>
      <c r="AL280" s="4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49">
        <f>+W280</f>
        <v>0</v>
      </c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49">
        <f t="shared" si="270"/>
        <v>0</v>
      </c>
      <c r="CH280" s="39"/>
      <c r="CI280" s="39"/>
      <c r="CJ280" s="39"/>
      <c r="CK280" s="39"/>
      <c r="CL280" s="39"/>
      <c r="CM280" s="39"/>
      <c r="CN280" s="39"/>
      <c r="CO280" s="39"/>
      <c r="CP280" s="9"/>
      <c r="CQ280" s="9"/>
    </row>
    <row r="281" spans="1:95" ht="15.75" customHeight="1">
      <c r="A281" s="9">
        <v>1071</v>
      </c>
      <c r="B281" s="9" t="s">
        <v>249</v>
      </c>
      <c r="C281" s="9">
        <v>0</v>
      </c>
      <c r="D281" s="9">
        <v>0</v>
      </c>
      <c r="E281" s="9">
        <v>0</v>
      </c>
      <c r="F281" s="9">
        <v>0</v>
      </c>
      <c r="G281" s="39"/>
      <c r="H281" s="49">
        <f t="shared" si="338"/>
        <v>0</v>
      </c>
      <c r="I281" s="49"/>
      <c r="J281" s="9">
        <v>1071</v>
      </c>
      <c r="K281" s="9" t="s">
        <v>249</v>
      </c>
      <c r="L281" s="9">
        <v>0</v>
      </c>
      <c r="M281" s="9">
        <v>0</v>
      </c>
      <c r="N281" s="9">
        <v>0</v>
      </c>
      <c r="O281" s="9">
        <v>0</v>
      </c>
      <c r="P281" s="40">
        <f t="shared" si="143"/>
        <v>0</v>
      </c>
      <c r="Q281" s="39"/>
      <c r="R281" s="39">
        <v>1071</v>
      </c>
      <c r="S281" s="9" t="s">
        <v>249</v>
      </c>
      <c r="T281" s="41">
        <f t="shared" ref="T281:U281" si="344">E281</f>
        <v>0</v>
      </c>
      <c r="U281" s="41">
        <f t="shared" si="344"/>
        <v>0</v>
      </c>
      <c r="V281" s="39"/>
      <c r="W281" s="42">
        <f t="shared" si="340"/>
        <v>0</v>
      </c>
      <c r="X281" s="42"/>
      <c r="Y281" s="42">
        <v>0</v>
      </c>
      <c r="Z281" s="42"/>
      <c r="AA281" s="42">
        <v>0</v>
      </c>
      <c r="AB281" s="42"/>
      <c r="AC281" s="42">
        <v>0</v>
      </c>
      <c r="AD281" s="42"/>
      <c r="AE281" s="42">
        <v>0</v>
      </c>
      <c r="AF281" s="42"/>
      <c r="AG281" s="42">
        <v>0</v>
      </c>
      <c r="AH281" s="42"/>
      <c r="AI281" s="42">
        <v>306</v>
      </c>
      <c r="AJ281" s="42"/>
      <c r="AK281" s="42">
        <v>855</v>
      </c>
      <c r="AL281" s="4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49">
        <f>+W281</f>
        <v>0</v>
      </c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49">
        <f t="shared" si="270"/>
        <v>0</v>
      </c>
      <c r="CH281" s="39"/>
      <c r="CI281" s="39"/>
      <c r="CJ281" s="39"/>
      <c r="CK281" s="39"/>
      <c r="CL281" s="39"/>
      <c r="CM281" s="39"/>
      <c r="CN281" s="39"/>
      <c r="CO281" s="39"/>
      <c r="CP281" s="9"/>
      <c r="CQ281" s="9"/>
    </row>
    <row r="282" spans="1:95" ht="15.75" customHeight="1">
      <c r="A282" s="9">
        <v>1072</v>
      </c>
      <c r="B282" s="9" t="s">
        <v>241</v>
      </c>
      <c r="C282" s="9">
        <v>0</v>
      </c>
      <c r="D282" s="9">
        <v>0</v>
      </c>
      <c r="E282" s="9">
        <v>0</v>
      </c>
      <c r="F282" s="9">
        <v>0</v>
      </c>
      <c r="G282" s="39"/>
      <c r="H282" s="49">
        <f t="shared" si="338"/>
        <v>0</v>
      </c>
      <c r="I282" s="49"/>
      <c r="J282" s="9">
        <v>1072</v>
      </c>
      <c r="K282" s="9" t="s">
        <v>241</v>
      </c>
      <c r="L282" s="9">
        <v>0</v>
      </c>
      <c r="M282" s="9">
        <v>0</v>
      </c>
      <c r="N282" s="9">
        <v>0</v>
      </c>
      <c r="O282" s="9">
        <v>0</v>
      </c>
      <c r="P282" s="40">
        <f t="shared" si="143"/>
        <v>0</v>
      </c>
      <c r="Q282" s="39"/>
      <c r="R282" s="39">
        <v>1072</v>
      </c>
      <c r="S282" s="9" t="s">
        <v>241</v>
      </c>
      <c r="T282" s="41">
        <f t="shared" ref="T282:U282" si="345">E282</f>
        <v>0</v>
      </c>
      <c r="U282" s="41">
        <f t="shared" si="345"/>
        <v>0</v>
      </c>
      <c r="V282" s="39"/>
      <c r="W282" s="42">
        <f t="shared" si="340"/>
        <v>0</v>
      </c>
      <c r="X282" s="42"/>
      <c r="Y282" s="42">
        <v>0</v>
      </c>
      <c r="Z282" s="42"/>
      <c r="AA282" s="42">
        <v>0</v>
      </c>
      <c r="AB282" s="42"/>
      <c r="AC282" s="42">
        <v>0</v>
      </c>
      <c r="AD282" s="42"/>
      <c r="AE282" s="42">
        <v>350</v>
      </c>
      <c r="AF282" s="42"/>
      <c r="AG282" s="42">
        <v>320</v>
      </c>
      <c r="AH282" s="42"/>
      <c r="AI282" s="42">
        <v>50</v>
      </c>
      <c r="AJ282" s="42"/>
      <c r="AK282" s="42">
        <v>443</v>
      </c>
      <c r="AL282" s="4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49">
        <f>+W282</f>
        <v>0</v>
      </c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49">
        <f t="shared" si="270"/>
        <v>0</v>
      </c>
      <c r="CH282" s="39"/>
      <c r="CI282" s="39"/>
      <c r="CJ282" s="39"/>
      <c r="CK282" s="39"/>
      <c r="CL282" s="39"/>
      <c r="CM282" s="39"/>
      <c r="CN282" s="39"/>
      <c r="CO282" s="39"/>
      <c r="CP282" s="9"/>
      <c r="CQ282" s="9"/>
    </row>
    <row r="283" spans="1:95" ht="15.75" customHeight="1">
      <c r="A283" s="9">
        <v>1075</v>
      </c>
      <c r="B283" s="9" t="s">
        <v>285</v>
      </c>
      <c r="C283" s="9">
        <v>0</v>
      </c>
      <c r="D283" s="9">
        <v>0</v>
      </c>
      <c r="E283" s="9">
        <v>0</v>
      </c>
      <c r="F283" s="9">
        <v>0</v>
      </c>
      <c r="G283" s="39"/>
      <c r="H283" s="49">
        <f t="shared" si="338"/>
        <v>0</v>
      </c>
      <c r="I283" s="49"/>
      <c r="J283" s="9">
        <v>1075</v>
      </c>
      <c r="K283" s="9" t="s">
        <v>285</v>
      </c>
      <c r="L283" s="9">
        <v>0</v>
      </c>
      <c r="M283" s="9">
        <v>0</v>
      </c>
      <c r="N283" s="9">
        <v>0</v>
      </c>
      <c r="O283" s="9">
        <v>0</v>
      </c>
      <c r="P283" s="40">
        <f t="shared" si="143"/>
        <v>0</v>
      </c>
      <c r="Q283" s="39"/>
      <c r="R283" s="39">
        <v>1075</v>
      </c>
      <c r="S283" s="9" t="s">
        <v>285</v>
      </c>
      <c r="T283" s="41">
        <f t="shared" ref="T283:U283" si="346">E283</f>
        <v>0</v>
      </c>
      <c r="U283" s="41">
        <f t="shared" si="346"/>
        <v>0</v>
      </c>
      <c r="V283" s="39"/>
      <c r="W283" s="42">
        <f t="shared" si="340"/>
        <v>0</v>
      </c>
      <c r="X283" s="42"/>
      <c r="Y283" s="42">
        <v>0</v>
      </c>
      <c r="Z283" s="42"/>
      <c r="AA283" s="42">
        <v>0</v>
      </c>
      <c r="AB283" s="42"/>
      <c r="AC283" s="42">
        <v>0</v>
      </c>
      <c r="AD283" s="42"/>
      <c r="AE283" s="42">
        <v>980</v>
      </c>
      <c r="AF283" s="42"/>
      <c r="AG283" s="42">
        <v>2058</v>
      </c>
      <c r="AH283" s="42"/>
      <c r="AI283" s="42">
        <v>1862</v>
      </c>
      <c r="AJ283" s="42"/>
      <c r="AK283" s="42">
        <v>3212</v>
      </c>
      <c r="AL283" s="4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49">
        <f>+W283</f>
        <v>0</v>
      </c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49">
        <f t="shared" si="270"/>
        <v>0</v>
      </c>
      <c r="CH283" s="39"/>
      <c r="CI283" s="39"/>
      <c r="CJ283" s="39"/>
      <c r="CK283" s="39"/>
      <c r="CL283" s="39"/>
      <c r="CM283" s="39"/>
      <c r="CN283" s="39"/>
      <c r="CO283" s="39"/>
      <c r="CP283" s="9"/>
      <c r="CQ283" s="9"/>
    </row>
    <row r="284" spans="1:95" ht="15.75" customHeight="1">
      <c r="A284" s="9">
        <v>1091</v>
      </c>
      <c r="B284" s="9" t="s">
        <v>257</v>
      </c>
      <c r="C284" s="9">
        <v>0</v>
      </c>
      <c r="D284" s="9">
        <v>0</v>
      </c>
      <c r="E284" s="9">
        <v>0</v>
      </c>
      <c r="F284" s="9">
        <v>0</v>
      </c>
      <c r="G284" s="39"/>
      <c r="H284" s="49">
        <f t="shared" si="338"/>
        <v>0</v>
      </c>
      <c r="I284" s="49"/>
      <c r="J284" s="9">
        <v>1091</v>
      </c>
      <c r="K284" s="9" t="s">
        <v>257</v>
      </c>
      <c r="L284" s="9">
        <v>0</v>
      </c>
      <c r="M284" s="9">
        <v>0</v>
      </c>
      <c r="N284" s="9">
        <v>0</v>
      </c>
      <c r="O284" s="9">
        <v>0</v>
      </c>
      <c r="P284" s="40">
        <f t="shared" si="143"/>
        <v>0</v>
      </c>
      <c r="Q284" s="39"/>
      <c r="R284" s="39">
        <v>1091</v>
      </c>
      <c r="S284" s="9" t="s">
        <v>257</v>
      </c>
      <c r="T284" s="41">
        <f t="shared" ref="T284:U284" si="347">E284</f>
        <v>0</v>
      </c>
      <c r="U284" s="41">
        <f t="shared" si="347"/>
        <v>0</v>
      </c>
      <c r="V284" s="39"/>
      <c r="W284" s="42">
        <f t="shared" si="340"/>
        <v>0</v>
      </c>
      <c r="X284" s="42"/>
      <c r="Y284" s="42">
        <v>0</v>
      </c>
      <c r="Z284" s="42"/>
      <c r="AA284" s="42">
        <v>0</v>
      </c>
      <c r="AB284" s="42"/>
      <c r="AC284" s="42">
        <v>0</v>
      </c>
      <c r="AD284" s="42"/>
      <c r="AE284" s="42">
        <v>92.2</v>
      </c>
      <c r="AF284" s="42"/>
      <c r="AG284" s="42">
        <v>0</v>
      </c>
      <c r="AH284" s="42"/>
      <c r="AI284" s="42">
        <v>0</v>
      </c>
      <c r="AJ284" s="42"/>
      <c r="AK284" s="42">
        <v>0</v>
      </c>
      <c r="AL284" s="4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49">
        <f>+W284</f>
        <v>0</v>
      </c>
      <c r="BN284" s="49"/>
      <c r="BO284" s="4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49">
        <f t="shared" si="270"/>
        <v>0</v>
      </c>
      <c r="CH284" s="39"/>
      <c r="CI284" s="39"/>
      <c r="CJ284" s="39"/>
      <c r="CK284" s="39"/>
      <c r="CL284" s="39"/>
      <c r="CM284" s="39"/>
      <c r="CN284" s="39"/>
      <c r="CO284" s="39"/>
      <c r="CP284" s="9"/>
      <c r="CQ284" s="9"/>
    </row>
    <row r="285" spans="1:95" ht="15.75" customHeight="1">
      <c r="A285" s="9">
        <v>1092</v>
      </c>
      <c r="B285" s="9" t="s">
        <v>258</v>
      </c>
      <c r="C285" s="9">
        <v>0</v>
      </c>
      <c r="D285" s="9">
        <v>0</v>
      </c>
      <c r="E285" s="9">
        <v>0</v>
      </c>
      <c r="F285" s="9">
        <v>0</v>
      </c>
      <c r="G285" s="39"/>
      <c r="H285" s="49">
        <f t="shared" si="338"/>
        <v>0</v>
      </c>
      <c r="I285" s="49"/>
      <c r="J285" s="9">
        <v>1092</v>
      </c>
      <c r="K285" s="9" t="s">
        <v>258</v>
      </c>
      <c r="L285" s="9">
        <v>0</v>
      </c>
      <c r="M285" s="9">
        <v>0</v>
      </c>
      <c r="N285" s="9">
        <v>0</v>
      </c>
      <c r="O285" s="9">
        <v>0</v>
      </c>
      <c r="P285" s="40">
        <f t="shared" si="143"/>
        <v>0</v>
      </c>
      <c r="Q285" s="39"/>
      <c r="R285" s="39">
        <v>1092</v>
      </c>
      <c r="S285" s="9" t="s">
        <v>258</v>
      </c>
      <c r="T285" s="41">
        <f t="shared" ref="T285:U285" si="348">E285</f>
        <v>0</v>
      </c>
      <c r="U285" s="41">
        <f t="shared" si="348"/>
        <v>0</v>
      </c>
      <c r="V285" s="39"/>
      <c r="W285" s="42">
        <f t="shared" si="340"/>
        <v>0</v>
      </c>
      <c r="X285" s="42"/>
      <c r="Y285" s="42">
        <v>0</v>
      </c>
      <c r="Z285" s="42"/>
      <c r="AA285" s="42">
        <v>0</v>
      </c>
      <c r="AB285" s="42"/>
      <c r="AC285" s="42">
        <v>0</v>
      </c>
      <c r="AD285" s="42"/>
      <c r="AE285" s="42">
        <v>0</v>
      </c>
      <c r="AF285" s="42"/>
      <c r="AG285" s="42">
        <v>0</v>
      </c>
      <c r="AH285" s="42"/>
      <c r="AI285" s="42">
        <v>113.2</v>
      </c>
      <c r="AJ285" s="42"/>
      <c r="AK285" s="42">
        <v>80</v>
      </c>
      <c r="AL285" s="4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49">
        <f>+W285</f>
        <v>0</v>
      </c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49">
        <f t="shared" si="270"/>
        <v>0</v>
      </c>
      <c r="CH285" s="39"/>
      <c r="CI285" s="39"/>
      <c r="CJ285" s="39"/>
      <c r="CK285" s="39"/>
      <c r="CL285" s="39"/>
      <c r="CM285" s="39"/>
      <c r="CN285" s="39"/>
      <c r="CO285" s="39"/>
      <c r="CP285" s="9"/>
      <c r="CQ285" s="9"/>
    </row>
    <row r="286" spans="1:95" ht="15.75" customHeight="1">
      <c r="A286" s="9">
        <v>1095</v>
      </c>
      <c r="B286" s="9" t="s">
        <v>262</v>
      </c>
      <c r="C286" s="9">
        <v>0</v>
      </c>
      <c r="D286" s="9">
        <v>0</v>
      </c>
      <c r="E286" s="9">
        <v>0</v>
      </c>
      <c r="F286" s="9">
        <v>0</v>
      </c>
      <c r="G286" s="39"/>
      <c r="H286" s="49">
        <f t="shared" si="338"/>
        <v>0</v>
      </c>
      <c r="I286" s="49"/>
      <c r="J286" s="9">
        <v>1095</v>
      </c>
      <c r="K286" s="9" t="s">
        <v>262</v>
      </c>
      <c r="L286" s="9">
        <v>0</v>
      </c>
      <c r="M286" s="9">
        <v>0</v>
      </c>
      <c r="N286" s="9">
        <v>0</v>
      </c>
      <c r="O286" s="9">
        <v>0</v>
      </c>
      <c r="P286" s="40">
        <f t="shared" si="143"/>
        <v>0</v>
      </c>
      <c r="Q286" s="39"/>
      <c r="R286" s="39">
        <v>1095</v>
      </c>
      <c r="S286" s="9" t="s">
        <v>262</v>
      </c>
      <c r="T286" s="41">
        <f t="shared" ref="T286:U286" si="349">E286</f>
        <v>0</v>
      </c>
      <c r="U286" s="41">
        <f t="shared" si="349"/>
        <v>0</v>
      </c>
      <c r="V286" s="39"/>
      <c r="W286" s="42">
        <f>SUM(W277:W285)</f>
        <v>0</v>
      </c>
      <c r="X286" s="42"/>
      <c r="Y286" s="42">
        <f>SUM(Y277:Y285)</f>
        <v>0</v>
      </c>
      <c r="Z286" s="42"/>
      <c r="AA286" s="42">
        <v>0</v>
      </c>
      <c r="AB286" s="42"/>
      <c r="AC286" s="42">
        <v>0</v>
      </c>
      <c r="AD286" s="42"/>
      <c r="AE286" s="42">
        <f>SUM(AE277:AE285)</f>
        <v>4022.2</v>
      </c>
      <c r="AF286" s="42"/>
      <c r="AG286" s="42">
        <f>SUM(AG277:AG285)</f>
        <v>8738</v>
      </c>
      <c r="AH286" s="42"/>
      <c r="AI286" s="42">
        <f>SUM(AI277:AI285)</f>
        <v>10671.2</v>
      </c>
      <c r="AJ286" s="42"/>
      <c r="AK286" s="42">
        <f>SUM(AK277:AK285)</f>
        <v>19559</v>
      </c>
      <c r="AL286" s="4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49">
        <f t="shared" si="270"/>
        <v>0</v>
      </c>
      <c r="CH286" s="39"/>
      <c r="CI286" s="39"/>
      <c r="CJ286" s="39"/>
      <c r="CK286" s="39"/>
      <c r="CL286" s="39"/>
      <c r="CM286" s="39"/>
      <c r="CN286" s="39"/>
      <c r="CO286" s="39"/>
      <c r="CP286" s="9"/>
      <c r="CQ286" s="9"/>
    </row>
    <row r="287" spans="1:95" ht="15.75" customHeight="1">
      <c r="A287" s="9"/>
      <c r="B287" s="9"/>
      <c r="C287" s="9"/>
      <c r="D287" s="9"/>
      <c r="E287" s="9"/>
      <c r="F287" s="9"/>
      <c r="G287" s="39"/>
      <c r="H287" s="49"/>
      <c r="I287" s="49"/>
      <c r="J287" s="9"/>
      <c r="K287" s="9"/>
      <c r="L287" s="9"/>
      <c r="M287" s="9"/>
      <c r="N287" s="9"/>
      <c r="O287" s="9"/>
      <c r="P287" s="40">
        <f t="shared" si="143"/>
        <v>0</v>
      </c>
      <c r="Q287" s="39"/>
      <c r="R287" s="39"/>
      <c r="S287" s="39"/>
      <c r="T287" s="41">
        <f t="shared" ref="T287:U287" si="350">E287</f>
        <v>0</v>
      </c>
      <c r="U287" s="41">
        <f t="shared" si="350"/>
        <v>0</v>
      </c>
      <c r="V287" s="39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49">
        <f t="shared" si="270"/>
        <v>0</v>
      </c>
      <c r="CH287" s="39"/>
      <c r="CI287" s="39"/>
      <c r="CJ287" s="39"/>
      <c r="CK287" s="39"/>
      <c r="CL287" s="39"/>
      <c r="CM287" s="39"/>
      <c r="CN287" s="39"/>
      <c r="CO287" s="39"/>
      <c r="CP287" s="9"/>
      <c r="CQ287" s="9"/>
    </row>
    <row r="288" spans="1:95" ht="15.75" customHeight="1">
      <c r="A288" s="9">
        <v>1097</v>
      </c>
      <c r="B288" s="9" t="s">
        <v>274</v>
      </c>
      <c r="C288" s="9">
        <v>0</v>
      </c>
      <c r="D288" s="9">
        <v>0</v>
      </c>
      <c r="E288" s="9">
        <v>0</v>
      </c>
      <c r="F288" s="9">
        <v>0</v>
      </c>
      <c r="G288" s="39"/>
      <c r="H288" s="49">
        <f>+E288-F288-N288+O288</f>
        <v>0</v>
      </c>
      <c r="I288" s="49"/>
      <c r="J288" s="9">
        <v>1097</v>
      </c>
      <c r="K288" s="9" t="s">
        <v>274</v>
      </c>
      <c r="L288" s="9">
        <v>0</v>
      </c>
      <c r="M288" s="9">
        <v>0</v>
      </c>
      <c r="N288" s="9">
        <v>0</v>
      </c>
      <c r="O288" s="9">
        <v>0</v>
      </c>
      <c r="P288" s="40">
        <f t="shared" si="143"/>
        <v>0</v>
      </c>
      <c r="Q288" s="39"/>
      <c r="R288" s="39">
        <v>1097</v>
      </c>
      <c r="S288" s="39" t="s">
        <v>274</v>
      </c>
      <c r="T288" s="41">
        <f t="shared" ref="T288:U288" si="351">E288</f>
        <v>0</v>
      </c>
      <c r="U288" s="41">
        <f t="shared" si="351"/>
        <v>0</v>
      </c>
      <c r="V288" s="39"/>
      <c r="W288" s="42">
        <f>+W275+W286</f>
        <v>0</v>
      </c>
      <c r="X288" s="42"/>
      <c r="Y288" s="42">
        <f>+Y275+Y286</f>
        <v>0</v>
      </c>
      <c r="Z288" s="42"/>
      <c r="AA288" s="42">
        <v>0</v>
      </c>
      <c r="AB288" s="42"/>
      <c r="AC288" s="42">
        <v>0</v>
      </c>
      <c r="AD288" s="42"/>
      <c r="AE288" s="42">
        <f>+AE275+AE286</f>
        <v>1622.1999999999998</v>
      </c>
      <c r="AF288" s="42"/>
      <c r="AG288" s="42">
        <f>+AG275+AG286</f>
        <v>3538</v>
      </c>
      <c r="AH288" s="42"/>
      <c r="AI288" s="42">
        <f>+AI275+AI286</f>
        <v>6533.2000000000007</v>
      </c>
      <c r="AJ288" s="42"/>
      <c r="AK288" s="42">
        <f>+AK275+AK286</f>
        <v>-6228</v>
      </c>
      <c r="AL288" s="4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49">
        <f t="shared" si="270"/>
        <v>0</v>
      </c>
      <c r="CH288" s="39"/>
      <c r="CI288" s="39"/>
      <c r="CJ288" s="39"/>
      <c r="CK288" s="39"/>
      <c r="CL288" s="39"/>
      <c r="CM288" s="39"/>
      <c r="CN288" s="39"/>
      <c r="CO288" s="39"/>
      <c r="CP288" s="9"/>
      <c r="CQ288" s="9"/>
    </row>
    <row r="289" spans="1:95" ht="15.75" customHeight="1">
      <c r="A289" s="9"/>
      <c r="B289" s="9"/>
      <c r="C289" s="9"/>
      <c r="D289" s="9"/>
      <c r="E289" s="9"/>
      <c r="F289" s="9"/>
      <c r="G289" s="39"/>
      <c r="H289" s="49"/>
      <c r="I289" s="49"/>
      <c r="J289" s="9"/>
      <c r="K289" s="9"/>
      <c r="L289" s="9"/>
      <c r="M289" s="9"/>
      <c r="N289" s="9"/>
      <c r="O289" s="9"/>
      <c r="P289" s="40">
        <f t="shared" si="143"/>
        <v>0</v>
      </c>
      <c r="Q289" s="39"/>
      <c r="R289" s="39"/>
      <c r="S289" s="39"/>
      <c r="T289" s="41">
        <f t="shared" ref="T289:U289" si="352">E289</f>
        <v>0</v>
      </c>
      <c r="U289" s="41">
        <f t="shared" si="352"/>
        <v>0</v>
      </c>
      <c r="V289" s="39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55" t="s">
        <v>71</v>
      </c>
      <c r="AJ289" s="55"/>
      <c r="AK289" s="42"/>
      <c r="AL289" s="4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49">
        <f t="shared" si="270"/>
        <v>0</v>
      </c>
      <c r="CH289" s="39"/>
      <c r="CI289" s="39"/>
      <c r="CJ289" s="39"/>
      <c r="CK289" s="39"/>
      <c r="CL289" s="39"/>
      <c r="CM289" s="39"/>
      <c r="CN289" s="39"/>
      <c r="CO289" s="39"/>
      <c r="CP289" s="9"/>
      <c r="CQ289" s="9"/>
    </row>
    <row r="290" spans="1:95" ht="15.75" customHeight="1">
      <c r="A290" s="9">
        <v>1115</v>
      </c>
      <c r="B290" s="9" t="s">
        <v>230</v>
      </c>
      <c r="C290" s="9">
        <v>0</v>
      </c>
      <c r="D290" s="9">
        <v>0</v>
      </c>
      <c r="E290" s="9">
        <v>0</v>
      </c>
      <c r="F290" s="50">
        <v>-4800</v>
      </c>
      <c r="G290" s="39"/>
      <c r="H290" s="49">
        <f t="shared" ref="H290:H294" si="353">+E290-F290-N290+O290</f>
        <v>0</v>
      </c>
      <c r="I290" s="49"/>
      <c r="J290" s="9">
        <v>1115</v>
      </c>
      <c r="K290" s="9" t="s">
        <v>230</v>
      </c>
      <c r="L290" s="9">
        <v>0</v>
      </c>
      <c r="M290" s="9"/>
      <c r="N290" s="9">
        <v>0</v>
      </c>
      <c r="O290" s="50">
        <v>-4800</v>
      </c>
      <c r="P290" s="40">
        <f t="shared" si="143"/>
        <v>0</v>
      </c>
      <c r="Q290" s="39"/>
      <c r="R290" s="39">
        <v>1115</v>
      </c>
      <c r="S290" s="9" t="s">
        <v>230</v>
      </c>
      <c r="T290" s="41">
        <f t="shared" ref="T290:U290" si="354">E290</f>
        <v>0</v>
      </c>
      <c r="U290" s="41">
        <f t="shared" si="354"/>
        <v>-4800</v>
      </c>
      <c r="V290" s="39"/>
      <c r="W290" s="42">
        <f t="shared" ref="W290:W293" si="355">+T290+U290</f>
        <v>-4800</v>
      </c>
      <c r="X290" s="42"/>
      <c r="Y290" s="42">
        <v>-5400</v>
      </c>
      <c r="Z290" s="42"/>
      <c r="AA290" s="42">
        <v>-5400</v>
      </c>
      <c r="AB290" s="42"/>
      <c r="AC290" s="42">
        <v>-5240</v>
      </c>
      <c r="AD290" s="42"/>
      <c r="AE290" s="42">
        <v>-4750</v>
      </c>
      <c r="AF290" s="42"/>
      <c r="AG290" s="42">
        <v>-4375</v>
      </c>
      <c r="AH290" s="42"/>
      <c r="AI290" s="42">
        <v>-3600</v>
      </c>
      <c r="AJ290" s="42"/>
      <c r="AK290" s="42">
        <v>-900</v>
      </c>
      <c r="AL290" s="49"/>
      <c r="AM290" s="49">
        <f>+W290</f>
        <v>-4800</v>
      </c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9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9"/>
      <c r="CB290" s="39"/>
      <c r="CC290" s="39"/>
      <c r="CD290" s="39"/>
      <c r="CE290" s="39"/>
      <c r="CF290" s="39"/>
      <c r="CG290" s="49">
        <f t="shared" si="270"/>
        <v>0</v>
      </c>
      <c r="CH290" s="39"/>
      <c r="CI290" s="39"/>
      <c r="CJ290" s="39"/>
      <c r="CK290" s="39"/>
      <c r="CL290" s="39"/>
      <c r="CM290" s="39"/>
      <c r="CN290" s="39"/>
      <c r="CO290" s="39"/>
      <c r="CP290" s="9"/>
      <c r="CQ290" s="9"/>
    </row>
    <row r="291" spans="1:95" ht="15.75" customHeight="1">
      <c r="A291" s="9">
        <v>1132</v>
      </c>
      <c r="B291" s="9" t="s">
        <v>343</v>
      </c>
      <c r="C291" s="9"/>
      <c r="D291" s="9"/>
      <c r="E291" s="9">
        <v>0</v>
      </c>
      <c r="F291" s="9">
        <v>-403</v>
      </c>
      <c r="G291" s="39"/>
      <c r="H291" s="49">
        <f t="shared" si="353"/>
        <v>0</v>
      </c>
      <c r="I291" s="49"/>
      <c r="J291" s="9">
        <v>1132</v>
      </c>
      <c r="K291" s="9" t="s">
        <v>266</v>
      </c>
      <c r="L291" s="9">
        <v>0</v>
      </c>
      <c r="M291" s="9"/>
      <c r="N291" s="9">
        <v>0</v>
      </c>
      <c r="O291" s="9">
        <v>-403</v>
      </c>
      <c r="P291" s="40">
        <f t="shared" si="143"/>
        <v>0</v>
      </c>
      <c r="Q291" s="39"/>
      <c r="R291" s="9">
        <v>1132</v>
      </c>
      <c r="S291" s="9" t="s">
        <v>266</v>
      </c>
      <c r="T291" s="41">
        <f t="shared" ref="T291:U291" si="356">E291</f>
        <v>0</v>
      </c>
      <c r="U291" s="41">
        <f t="shared" si="356"/>
        <v>-403</v>
      </c>
      <c r="V291" s="39"/>
      <c r="W291" s="42">
        <f t="shared" si="355"/>
        <v>-403</v>
      </c>
      <c r="X291" s="42"/>
      <c r="Y291" s="42">
        <v>-718</v>
      </c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9"/>
      <c r="AM291" s="49"/>
      <c r="AN291" s="42">
        <f>+W291</f>
        <v>-403</v>
      </c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49">
        <f t="shared" si="270"/>
        <v>0</v>
      </c>
      <c r="CH291" s="39"/>
      <c r="CI291" s="39"/>
      <c r="CJ291" s="39"/>
      <c r="CK291" s="39"/>
      <c r="CL291" s="39"/>
      <c r="CM291" s="39"/>
      <c r="CN291" s="39"/>
      <c r="CO291" s="39"/>
      <c r="CP291" s="9"/>
      <c r="CQ291" s="9"/>
    </row>
    <row r="292" spans="1:95" ht="15.75" customHeight="1">
      <c r="A292" s="9">
        <v>1136</v>
      </c>
      <c r="B292" s="9" t="s">
        <v>234</v>
      </c>
      <c r="C292" s="9"/>
      <c r="D292" s="9"/>
      <c r="E292" s="9">
        <v>0</v>
      </c>
      <c r="F292" s="50">
        <v>-12495</v>
      </c>
      <c r="G292" s="39"/>
      <c r="H292" s="49">
        <f t="shared" si="353"/>
        <v>0</v>
      </c>
      <c r="I292" s="49"/>
      <c r="J292" s="9">
        <v>1136</v>
      </c>
      <c r="K292" s="9" t="s">
        <v>234</v>
      </c>
      <c r="L292" s="9" t="s">
        <v>191</v>
      </c>
      <c r="M292" s="50">
        <v>-12495</v>
      </c>
      <c r="N292" s="9">
        <v>0</v>
      </c>
      <c r="O292" s="50">
        <v>-12495</v>
      </c>
      <c r="P292" s="40"/>
      <c r="Q292" s="39"/>
      <c r="R292" s="9">
        <v>1136</v>
      </c>
      <c r="S292" s="9" t="s">
        <v>234</v>
      </c>
      <c r="T292" s="41">
        <f t="shared" ref="T292:U292" si="357">E292</f>
        <v>0</v>
      </c>
      <c r="U292" s="41">
        <f t="shared" si="357"/>
        <v>-12495</v>
      </c>
      <c r="V292" s="39"/>
      <c r="W292" s="42">
        <f t="shared" si="355"/>
        <v>-12495</v>
      </c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9"/>
      <c r="AM292" s="49"/>
      <c r="AN292" s="42"/>
      <c r="AO292" s="39"/>
      <c r="AP292" s="39"/>
      <c r="AQ292" s="42">
        <f>+W292</f>
        <v>-12495</v>
      </c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49"/>
      <c r="CH292" s="39"/>
      <c r="CI292" s="39"/>
      <c r="CJ292" s="39"/>
      <c r="CK292" s="39"/>
      <c r="CL292" s="39"/>
      <c r="CM292" s="39"/>
      <c r="CN292" s="39"/>
      <c r="CO292" s="39"/>
      <c r="CP292" s="9"/>
      <c r="CQ292" s="9"/>
    </row>
    <row r="293" spans="1:95" ht="15.75" customHeight="1">
      <c r="A293" s="9">
        <v>1138</v>
      </c>
      <c r="B293" s="9" t="s">
        <v>235</v>
      </c>
      <c r="C293" s="9">
        <v>0</v>
      </c>
      <c r="D293" s="9">
        <v>0</v>
      </c>
      <c r="E293" s="9">
        <v>0</v>
      </c>
      <c r="F293" s="50">
        <v>-5900</v>
      </c>
      <c r="G293" s="39"/>
      <c r="H293" s="49">
        <f t="shared" si="353"/>
        <v>0</v>
      </c>
      <c r="I293" s="49"/>
      <c r="J293" s="9">
        <v>1138</v>
      </c>
      <c r="K293" s="9" t="s">
        <v>235</v>
      </c>
      <c r="L293" s="9">
        <v>0</v>
      </c>
      <c r="M293" s="9"/>
      <c r="N293" s="9">
        <v>0</v>
      </c>
      <c r="O293" s="50">
        <v>-5900</v>
      </c>
      <c r="P293" s="40">
        <f t="shared" ref="P293:P367" si="358">+R293-J293</f>
        <v>0</v>
      </c>
      <c r="Q293" s="39"/>
      <c r="R293" s="39">
        <v>1138</v>
      </c>
      <c r="S293" s="9" t="s">
        <v>235</v>
      </c>
      <c r="T293" s="41">
        <f t="shared" ref="T293:U293" si="359">E293</f>
        <v>0</v>
      </c>
      <c r="U293" s="41">
        <f t="shared" si="359"/>
        <v>-5900</v>
      </c>
      <c r="V293" s="39"/>
      <c r="W293" s="42">
        <f t="shared" si="355"/>
        <v>-5900</v>
      </c>
      <c r="X293" s="42"/>
      <c r="Y293" s="42">
        <v>0</v>
      </c>
      <c r="Z293" s="42"/>
      <c r="AA293" s="42">
        <v>-736</v>
      </c>
      <c r="AB293" s="42"/>
      <c r="AC293" s="42">
        <v>-3319.15</v>
      </c>
      <c r="AD293" s="42"/>
      <c r="AE293" s="42">
        <v>-666</v>
      </c>
      <c r="AF293" s="42"/>
      <c r="AG293" s="42">
        <v>-1050.5</v>
      </c>
      <c r="AH293" s="42"/>
      <c r="AI293" s="42">
        <v>-3095.92</v>
      </c>
      <c r="AJ293" s="42"/>
      <c r="AK293" s="42">
        <v>0</v>
      </c>
      <c r="AL293" s="49"/>
      <c r="AM293" s="39"/>
      <c r="AN293" s="39"/>
      <c r="AO293" s="39"/>
      <c r="AP293" s="39"/>
      <c r="AQ293" s="39"/>
      <c r="AR293" s="39"/>
      <c r="AS293" s="49">
        <f>+W293</f>
        <v>-5900</v>
      </c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49">
        <f t="shared" ref="CG293:CG337" si="360">SUM(AM293:CF293)-W293</f>
        <v>0</v>
      </c>
      <c r="CH293" s="39"/>
      <c r="CI293" s="39"/>
      <c r="CJ293" s="39"/>
      <c r="CK293" s="39"/>
      <c r="CL293" s="39"/>
      <c r="CM293" s="39"/>
      <c r="CN293" s="39"/>
      <c r="CO293" s="39"/>
      <c r="CP293" s="9"/>
      <c r="CQ293" s="9"/>
    </row>
    <row r="294" spans="1:95" ht="15.75" customHeight="1">
      <c r="A294" s="9">
        <v>1145</v>
      </c>
      <c r="B294" s="9" t="s">
        <v>239</v>
      </c>
      <c r="C294" s="9">
        <v>0</v>
      </c>
      <c r="D294" s="9">
        <v>0</v>
      </c>
      <c r="E294" s="9">
        <v>0</v>
      </c>
      <c r="F294" s="50">
        <v>-23598</v>
      </c>
      <c r="G294" s="39"/>
      <c r="H294" s="49">
        <f t="shared" si="353"/>
        <v>0</v>
      </c>
      <c r="I294" s="49"/>
      <c r="J294" s="9">
        <v>1145</v>
      </c>
      <c r="K294" s="9" t="s">
        <v>239</v>
      </c>
      <c r="L294" s="9" t="s">
        <v>191</v>
      </c>
      <c r="M294" s="50">
        <v>-12495</v>
      </c>
      <c r="N294" s="9">
        <v>0</v>
      </c>
      <c r="O294" s="50">
        <v>-23598</v>
      </c>
      <c r="P294" s="40">
        <f t="shared" si="358"/>
        <v>0</v>
      </c>
      <c r="Q294" s="39"/>
      <c r="R294" s="39">
        <v>1145</v>
      </c>
      <c r="S294" s="9" t="s">
        <v>239</v>
      </c>
      <c r="T294" s="41">
        <f t="shared" ref="T294:U294" si="361">E294</f>
        <v>0</v>
      </c>
      <c r="U294" s="41">
        <f t="shared" si="361"/>
        <v>-23598</v>
      </c>
      <c r="V294" s="39"/>
      <c r="W294" s="42">
        <f>SUM(W290:W293)</f>
        <v>-23598</v>
      </c>
      <c r="X294" s="42"/>
      <c r="Y294" s="42">
        <f>SUM(Y290:Y293)</f>
        <v>-6118</v>
      </c>
      <c r="Z294" s="42"/>
      <c r="AA294" s="42">
        <v>-6136</v>
      </c>
      <c r="AB294" s="42"/>
      <c r="AC294" s="42">
        <v>-8559.15</v>
      </c>
      <c r="AD294" s="42"/>
      <c r="AE294" s="42">
        <f>SUM(AE290:AE293)</f>
        <v>-5416</v>
      </c>
      <c r="AF294" s="42"/>
      <c r="AG294" s="42">
        <f>SUM(AG290:AG293)</f>
        <v>-5425.5</v>
      </c>
      <c r="AH294" s="42"/>
      <c r="AI294" s="42">
        <f>SUM(AI290:AI293)</f>
        <v>-6695.92</v>
      </c>
      <c r="AJ294" s="42"/>
      <c r="AK294" s="42">
        <f>SUM(AK290:AK293)</f>
        <v>-900</v>
      </c>
      <c r="AL294" s="4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49">
        <f t="shared" si="360"/>
        <v>23598</v>
      </c>
      <c r="CH294" s="39"/>
      <c r="CI294" s="39"/>
      <c r="CJ294" s="39"/>
      <c r="CK294" s="39"/>
      <c r="CL294" s="39"/>
      <c r="CM294" s="39"/>
      <c r="CN294" s="39"/>
      <c r="CO294" s="39"/>
      <c r="CP294" s="9"/>
      <c r="CQ294" s="9"/>
    </row>
    <row r="295" spans="1:95" ht="15.75" customHeight="1">
      <c r="A295" s="9"/>
      <c r="B295" s="9"/>
      <c r="C295" s="9"/>
      <c r="D295" s="9"/>
      <c r="E295" s="9"/>
      <c r="F295" s="9"/>
      <c r="G295" s="39"/>
      <c r="H295" s="49"/>
      <c r="I295" s="49"/>
      <c r="J295" s="9"/>
      <c r="K295" s="9"/>
      <c r="L295" s="9"/>
      <c r="M295" s="9"/>
      <c r="N295" s="9"/>
      <c r="O295" s="9"/>
      <c r="P295" s="40">
        <f t="shared" si="358"/>
        <v>0</v>
      </c>
      <c r="Q295" s="39"/>
      <c r="R295" s="39"/>
      <c r="S295" s="9"/>
      <c r="T295" s="41">
        <f t="shared" ref="T295:U295" si="362">E295</f>
        <v>0</v>
      </c>
      <c r="U295" s="41">
        <f t="shared" si="362"/>
        <v>0</v>
      </c>
      <c r="V295" s="39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49">
        <f t="shared" si="360"/>
        <v>0</v>
      </c>
      <c r="CH295" s="39"/>
      <c r="CI295" s="39"/>
      <c r="CJ295" s="39"/>
      <c r="CK295" s="39"/>
      <c r="CL295" s="39"/>
      <c r="CM295" s="39"/>
      <c r="CN295" s="39"/>
      <c r="CO295" s="39"/>
      <c r="CP295" s="9"/>
      <c r="CQ295" s="9"/>
    </row>
    <row r="296" spans="1:95" ht="15.75" customHeight="1">
      <c r="A296" s="9">
        <v>1155</v>
      </c>
      <c r="B296" s="9" t="s">
        <v>240</v>
      </c>
      <c r="C296" s="9">
        <v>0</v>
      </c>
      <c r="D296" s="9">
        <v>0</v>
      </c>
      <c r="E296" s="50">
        <v>12495</v>
      </c>
      <c r="F296" s="50">
        <v>0</v>
      </c>
      <c r="G296" s="39"/>
      <c r="H296" s="49">
        <f t="shared" ref="H296:H306" si="363">+E296-F296-N296+O296</f>
        <v>0</v>
      </c>
      <c r="I296" s="49"/>
      <c r="J296" s="9">
        <v>1155</v>
      </c>
      <c r="K296" s="9" t="s">
        <v>240</v>
      </c>
      <c r="L296" s="9">
        <v>0</v>
      </c>
      <c r="M296" s="9">
        <v>0</v>
      </c>
      <c r="N296" s="50">
        <v>12495</v>
      </c>
      <c r="O296" s="50">
        <v>0</v>
      </c>
      <c r="P296" s="40">
        <f t="shared" si="358"/>
        <v>0</v>
      </c>
      <c r="Q296" s="39"/>
      <c r="R296" s="39">
        <v>1155</v>
      </c>
      <c r="S296" s="9" t="s">
        <v>240</v>
      </c>
      <c r="T296" s="41">
        <f t="shared" ref="T296:U296" si="364">E296</f>
        <v>12495</v>
      </c>
      <c r="U296" s="41">
        <f t="shared" si="364"/>
        <v>0</v>
      </c>
      <c r="V296" s="39"/>
      <c r="W296" s="42">
        <f t="shared" ref="W296:W305" si="365">+T296+U296</f>
        <v>12495</v>
      </c>
      <c r="X296" s="42"/>
      <c r="Y296" s="42">
        <v>0</v>
      </c>
      <c r="Z296" s="42"/>
      <c r="AA296" s="42">
        <v>0</v>
      </c>
      <c r="AB296" s="42"/>
      <c r="AC296" s="42">
        <v>1599</v>
      </c>
      <c r="AD296" s="42"/>
      <c r="AE296" s="42">
        <v>2372.5</v>
      </c>
      <c r="AF296" s="42"/>
      <c r="AG296" s="42">
        <v>4411.07</v>
      </c>
      <c r="AH296" s="42"/>
      <c r="AI296" s="42">
        <v>3683.73</v>
      </c>
      <c r="AJ296" s="42"/>
      <c r="AK296" s="42">
        <v>0</v>
      </c>
      <c r="AL296" s="49"/>
      <c r="AM296" s="39"/>
      <c r="AN296" s="39"/>
      <c r="AO296" s="39"/>
      <c r="AP296" s="39"/>
      <c r="AQ296" s="39"/>
      <c r="AR296" s="39"/>
      <c r="AS296" s="39"/>
      <c r="AT296" s="39"/>
      <c r="AU296" s="39"/>
      <c r="AV296" s="49">
        <f>+W296</f>
        <v>12495</v>
      </c>
      <c r="AW296" s="4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49">
        <f t="shared" si="360"/>
        <v>0</v>
      </c>
      <c r="CH296" s="39"/>
      <c r="CI296" s="39"/>
      <c r="CJ296" s="39"/>
      <c r="CK296" s="39"/>
      <c r="CL296" s="39"/>
      <c r="CM296" s="39"/>
      <c r="CN296" s="39"/>
      <c r="CO296" s="39"/>
      <c r="CP296" s="9"/>
      <c r="CQ296" s="9"/>
    </row>
    <row r="297" spans="1:95" ht="15.75" customHeight="1">
      <c r="A297" s="9">
        <v>1156</v>
      </c>
      <c r="B297" s="9" t="s">
        <v>241</v>
      </c>
      <c r="C297" s="9">
        <v>0</v>
      </c>
      <c r="D297" s="9">
        <v>0</v>
      </c>
      <c r="E297" s="9">
        <v>850</v>
      </c>
      <c r="F297" s="50">
        <v>0</v>
      </c>
      <c r="G297" s="39"/>
      <c r="H297" s="49">
        <f t="shared" si="363"/>
        <v>0</v>
      </c>
      <c r="I297" s="49"/>
      <c r="J297" s="9">
        <v>1156</v>
      </c>
      <c r="K297" s="9" t="s">
        <v>241</v>
      </c>
      <c r="L297" s="9">
        <v>0</v>
      </c>
      <c r="M297" s="9">
        <v>0</v>
      </c>
      <c r="N297" s="9">
        <v>850</v>
      </c>
      <c r="O297" s="50">
        <v>0</v>
      </c>
      <c r="P297" s="40">
        <f t="shared" si="358"/>
        <v>0</v>
      </c>
      <c r="Q297" s="39"/>
      <c r="R297" s="39">
        <v>1156</v>
      </c>
      <c r="S297" s="9" t="s">
        <v>241</v>
      </c>
      <c r="T297" s="41">
        <f t="shared" ref="T297:U297" si="366">E297</f>
        <v>850</v>
      </c>
      <c r="U297" s="41">
        <f t="shared" si="366"/>
        <v>0</v>
      </c>
      <c r="V297" s="39"/>
      <c r="W297" s="42">
        <f t="shared" si="365"/>
        <v>850</v>
      </c>
      <c r="X297" s="42"/>
      <c r="Y297" s="42">
        <v>0</v>
      </c>
      <c r="Z297" s="42"/>
      <c r="AA297" s="42">
        <v>1280</v>
      </c>
      <c r="AB297" s="42"/>
      <c r="AC297" s="42">
        <v>500</v>
      </c>
      <c r="AD297" s="42"/>
      <c r="AE297" s="42">
        <v>0</v>
      </c>
      <c r="AF297" s="42"/>
      <c r="AG297" s="42"/>
      <c r="AH297" s="42"/>
      <c r="AI297" s="42"/>
      <c r="AJ297" s="42"/>
      <c r="AK297" s="42"/>
      <c r="AL297" s="49"/>
      <c r="AM297" s="39"/>
      <c r="AN297" s="39"/>
      <c r="AO297" s="39"/>
      <c r="AP297" s="39"/>
      <c r="AQ297" s="39"/>
      <c r="AR297" s="39"/>
      <c r="AS297" s="39"/>
      <c r="AT297" s="39"/>
      <c r="AU297" s="39"/>
      <c r="AV297" s="49"/>
      <c r="AW297" s="49"/>
      <c r="AX297" s="49">
        <f>+W297</f>
        <v>850</v>
      </c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49">
        <f t="shared" si="360"/>
        <v>0</v>
      </c>
      <c r="CH297" s="39"/>
      <c r="CI297" s="39"/>
      <c r="CJ297" s="39"/>
      <c r="CK297" s="39"/>
      <c r="CL297" s="39"/>
      <c r="CM297" s="39"/>
      <c r="CN297" s="39"/>
      <c r="CO297" s="39"/>
      <c r="CP297" s="9"/>
      <c r="CQ297" s="9"/>
    </row>
    <row r="298" spans="1:95" ht="15.75" customHeight="1">
      <c r="A298" s="9">
        <v>1160</v>
      </c>
      <c r="B298" s="9" t="s">
        <v>242</v>
      </c>
      <c r="C298" s="9">
        <v>0</v>
      </c>
      <c r="D298" s="9">
        <v>0</v>
      </c>
      <c r="E298" s="50">
        <v>5374</v>
      </c>
      <c r="F298" s="50">
        <v>0</v>
      </c>
      <c r="G298" s="39"/>
      <c r="H298" s="49">
        <f t="shared" si="363"/>
        <v>0</v>
      </c>
      <c r="I298" s="49"/>
      <c r="J298" s="9">
        <v>1160</v>
      </c>
      <c r="K298" s="9" t="s">
        <v>242</v>
      </c>
      <c r="L298" s="9">
        <v>0</v>
      </c>
      <c r="M298" s="9">
        <v>0</v>
      </c>
      <c r="N298" s="50">
        <v>5374</v>
      </c>
      <c r="O298" s="50">
        <v>0</v>
      </c>
      <c r="P298" s="40">
        <f t="shared" si="358"/>
        <v>0</v>
      </c>
      <c r="Q298" s="39"/>
      <c r="R298" s="39">
        <v>1160</v>
      </c>
      <c r="S298" s="9" t="s">
        <v>242</v>
      </c>
      <c r="T298" s="41">
        <f t="shared" ref="T298:U298" si="367">E298</f>
        <v>5374</v>
      </c>
      <c r="U298" s="41">
        <f t="shared" si="367"/>
        <v>0</v>
      </c>
      <c r="V298" s="39"/>
      <c r="W298" s="42">
        <f t="shared" si="365"/>
        <v>5374</v>
      </c>
      <c r="X298" s="42"/>
      <c r="Y298" s="42">
        <v>3363.5</v>
      </c>
      <c r="Z298" s="42"/>
      <c r="AA298" s="42">
        <v>0</v>
      </c>
      <c r="AB298" s="42"/>
      <c r="AC298" s="42">
        <v>261.39</v>
      </c>
      <c r="AD298" s="42"/>
      <c r="AE298" s="42">
        <v>0</v>
      </c>
      <c r="AF298" s="42"/>
      <c r="AG298" s="42">
        <v>764.56</v>
      </c>
      <c r="AH298" s="42"/>
      <c r="AI298" s="42">
        <v>300</v>
      </c>
      <c r="AJ298" s="42"/>
      <c r="AK298" s="42">
        <v>0</v>
      </c>
      <c r="AL298" s="4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49">
        <f>+W298</f>
        <v>5374</v>
      </c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49">
        <f t="shared" si="360"/>
        <v>0</v>
      </c>
      <c r="CH298" s="39"/>
      <c r="CI298" s="39"/>
      <c r="CJ298" s="39"/>
      <c r="CK298" s="39"/>
      <c r="CL298" s="39"/>
      <c r="CM298" s="39"/>
      <c r="CN298" s="39"/>
      <c r="CO298" s="39"/>
      <c r="CP298" s="9"/>
      <c r="CQ298" s="9"/>
    </row>
    <row r="299" spans="1:95" ht="15.75" customHeight="1">
      <c r="A299" s="9">
        <v>1168</v>
      </c>
      <c r="B299" s="9" t="s">
        <v>299</v>
      </c>
      <c r="C299" s="9">
        <v>0</v>
      </c>
      <c r="D299" s="9">
        <v>0</v>
      </c>
      <c r="E299" s="50">
        <v>4024.38</v>
      </c>
      <c r="F299" s="50">
        <v>0</v>
      </c>
      <c r="G299" s="39"/>
      <c r="H299" s="49">
        <f t="shared" si="363"/>
        <v>0</v>
      </c>
      <c r="I299" s="49"/>
      <c r="J299" s="9">
        <v>1168</v>
      </c>
      <c r="K299" s="9" t="s">
        <v>299</v>
      </c>
      <c r="L299" s="9">
        <v>0</v>
      </c>
      <c r="M299" s="9">
        <v>0</v>
      </c>
      <c r="N299" s="50">
        <v>4024.38</v>
      </c>
      <c r="O299" s="50">
        <v>0</v>
      </c>
      <c r="P299" s="40">
        <f t="shared" si="358"/>
        <v>0</v>
      </c>
      <c r="Q299" s="39"/>
      <c r="R299" s="39">
        <v>1168</v>
      </c>
      <c r="S299" s="9" t="s">
        <v>299</v>
      </c>
      <c r="T299" s="41">
        <f t="shared" ref="T299:U299" si="368">E299</f>
        <v>4024.38</v>
      </c>
      <c r="U299" s="41">
        <f t="shared" si="368"/>
        <v>0</v>
      </c>
      <c r="V299" s="39"/>
      <c r="W299" s="42">
        <f t="shared" si="365"/>
        <v>4024.38</v>
      </c>
      <c r="X299" s="42"/>
      <c r="Y299" s="42">
        <v>1574.21</v>
      </c>
      <c r="Z299" s="42"/>
      <c r="AA299" s="42">
        <v>1731.06</v>
      </c>
      <c r="AB299" s="42"/>
      <c r="AC299" s="42">
        <v>2677.32</v>
      </c>
      <c r="AD299" s="42"/>
      <c r="AE299" s="42">
        <v>8936.86</v>
      </c>
      <c r="AF299" s="42"/>
      <c r="AG299" s="42"/>
      <c r="AH299" s="42"/>
      <c r="AI299" s="42"/>
      <c r="AJ299" s="42"/>
      <c r="AK299" s="42"/>
      <c r="AL299" s="4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49"/>
      <c r="AZ299" s="39"/>
      <c r="BA299" s="39"/>
      <c r="BB299" s="39"/>
      <c r="BC299" s="49">
        <f>+W299</f>
        <v>4024.38</v>
      </c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49">
        <f t="shared" si="360"/>
        <v>0</v>
      </c>
      <c r="CH299" s="39"/>
      <c r="CI299" s="39"/>
      <c r="CJ299" s="39"/>
      <c r="CK299" s="39"/>
      <c r="CL299" s="39"/>
      <c r="CM299" s="39"/>
      <c r="CN299" s="39"/>
      <c r="CO299" s="39"/>
      <c r="CP299" s="9"/>
      <c r="CQ299" s="9"/>
    </row>
    <row r="300" spans="1:95" ht="15.75" customHeight="1">
      <c r="A300" s="9">
        <v>1170</v>
      </c>
      <c r="B300" s="9" t="s">
        <v>300</v>
      </c>
      <c r="C300" s="9">
        <v>0</v>
      </c>
      <c r="D300" s="9">
        <v>0</v>
      </c>
      <c r="E300" s="9">
        <v>0</v>
      </c>
      <c r="F300" s="50">
        <v>0</v>
      </c>
      <c r="G300" s="39"/>
      <c r="H300" s="49">
        <f t="shared" si="363"/>
        <v>0</v>
      </c>
      <c r="I300" s="49"/>
      <c r="J300" s="9">
        <v>1170</v>
      </c>
      <c r="K300" s="9" t="s">
        <v>300</v>
      </c>
      <c r="L300" s="9">
        <v>0</v>
      </c>
      <c r="M300" s="9">
        <v>0</v>
      </c>
      <c r="N300" s="9">
        <v>0</v>
      </c>
      <c r="O300" s="50">
        <v>0</v>
      </c>
      <c r="P300" s="40">
        <f t="shared" si="358"/>
        <v>0</v>
      </c>
      <c r="Q300" s="39"/>
      <c r="R300" s="39">
        <v>1170</v>
      </c>
      <c r="S300" s="9" t="s">
        <v>300</v>
      </c>
      <c r="T300" s="41">
        <f t="shared" ref="T300:U300" si="369">E300</f>
        <v>0</v>
      </c>
      <c r="U300" s="41">
        <f t="shared" si="369"/>
        <v>0</v>
      </c>
      <c r="V300" s="39"/>
      <c r="W300" s="42">
        <f t="shared" si="365"/>
        <v>0</v>
      </c>
      <c r="X300" s="42"/>
      <c r="Y300" s="42">
        <v>0</v>
      </c>
      <c r="Z300" s="42"/>
      <c r="AA300" s="42">
        <v>0</v>
      </c>
      <c r="AB300" s="42"/>
      <c r="AC300" s="42">
        <v>0</v>
      </c>
      <c r="AD300" s="42"/>
      <c r="AE300" s="42">
        <v>0</v>
      </c>
      <c r="AF300" s="42"/>
      <c r="AG300" s="42">
        <v>600</v>
      </c>
      <c r="AH300" s="42"/>
      <c r="AI300" s="42"/>
      <c r="AJ300" s="42"/>
      <c r="AK300" s="42"/>
      <c r="AL300" s="4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49"/>
      <c r="AZ300" s="39"/>
      <c r="BA300" s="39"/>
      <c r="BB300" s="39"/>
      <c r="BC300" s="39"/>
      <c r="BD300" s="49">
        <f>+W300</f>
        <v>0</v>
      </c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49">
        <f t="shared" si="360"/>
        <v>0</v>
      </c>
      <c r="CH300" s="39"/>
      <c r="CI300" s="39"/>
      <c r="CJ300" s="39"/>
      <c r="CK300" s="39"/>
      <c r="CL300" s="39"/>
      <c r="CM300" s="39"/>
      <c r="CN300" s="39"/>
      <c r="CO300" s="39"/>
      <c r="CP300" s="9"/>
      <c r="CQ300" s="9"/>
    </row>
    <row r="301" spans="1:95" ht="15.75" customHeight="1">
      <c r="A301" s="9">
        <v>1171</v>
      </c>
      <c r="B301" s="9" t="s">
        <v>249</v>
      </c>
      <c r="C301" s="9">
        <v>0</v>
      </c>
      <c r="D301" s="9">
        <v>0</v>
      </c>
      <c r="E301" s="9">
        <v>0</v>
      </c>
      <c r="F301" s="50">
        <v>0</v>
      </c>
      <c r="G301" s="39"/>
      <c r="H301" s="49">
        <f t="shared" si="363"/>
        <v>0</v>
      </c>
      <c r="I301" s="49"/>
      <c r="J301" s="9">
        <v>1171</v>
      </c>
      <c r="K301" s="9" t="s">
        <v>249</v>
      </c>
      <c r="L301" s="9">
        <v>0</v>
      </c>
      <c r="M301" s="9">
        <v>0</v>
      </c>
      <c r="N301" s="9">
        <v>0</v>
      </c>
      <c r="O301" s="50">
        <v>0</v>
      </c>
      <c r="P301" s="40">
        <f t="shared" si="358"/>
        <v>0</v>
      </c>
      <c r="Q301" s="39"/>
      <c r="R301" s="39">
        <v>1171</v>
      </c>
      <c r="S301" s="9" t="s">
        <v>249</v>
      </c>
      <c r="T301" s="41">
        <f t="shared" ref="T301:U301" si="370">E301</f>
        <v>0</v>
      </c>
      <c r="U301" s="41">
        <f t="shared" si="370"/>
        <v>0</v>
      </c>
      <c r="V301" s="39"/>
      <c r="W301" s="42">
        <f t="shared" si="365"/>
        <v>0</v>
      </c>
      <c r="X301" s="42"/>
      <c r="Y301" s="42">
        <v>0</v>
      </c>
      <c r="Z301" s="42"/>
      <c r="AA301" s="42">
        <v>894.6</v>
      </c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49"/>
      <c r="AZ301" s="39"/>
      <c r="BA301" s="39"/>
      <c r="BB301" s="39"/>
      <c r="BC301" s="39"/>
      <c r="BD301" s="49"/>
      <c r="BE301" s="42">
        <f>W301</f>
        <v>0</v>
      </c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49">
        <f t="shared" si="360"/>
        <v>0</v>
      </c>
      <c r="CH301" s="39"/>
      <c r="CI301" s="39"/>
      <c r="CJ301" s="39"/>
      <c r="CK301" s="39"/>
      <c r="CL301" s="39"/>
      <c r="CM301" s="39"/>
      <c r="CN301" s="39"/>
      <c r="CO301" s="39"/>
      <c r="CP301" s="9"/>
      <c r="CQ301" s="9"/>
    </row>
    <row r="302" spans="1:95" ht="15.75" customHeight="1">
      <c r="A302" s="9">
        <v>1188</v>
      </c>
      <c r="B302" s="9" t="s">
        <v>301</v>
      </c>
      <c r="C302" s="9">
        <v>0</v>
      </c>
      <c r="D302" s="9">
        <v>0</v>
      </c>
      <c r="E302" s="9">
        <v>0</v>
      </c>
      <c r="F302" s="50">
        <v>0</v>
      </c>
      <c r="G302" s="39"/>
      <c r="H302" s="49">
        <f t="shared" si="363"/>
        <v>0</v>
      </c>
      <c r="I302" s="49"/>
      <c r="J302" s="9">
        <v>1188</v>
      </c>
      <c r="K302" s="9" t="s">
        <v>301</v>
      </c>
      <c r="L302" s="9">
        <v>0</v>
      </c>
      <c r="M302" s="9">
        <v>0</v>
      </c>
      <c r="N302" s="9">
        <v>0</v>
      </c>
      <c r="O302" s="50">
        <v>0</v>
      </c>
      <c r="P302" s="40">
        <f t="shared" si="358"/>
        <v>0</v>
      </c>
      <c r="Q302" s="39"/>
      <c r="R302" s="39">
        <v>1188</v>
      </c>
      <c r="S302" s="9" t="s">
        <v>301</v>
      </c>
      <c r="T302" s="41">
        <f t="shared" ref="T302:U302" si="371">E302</f>
        <v>0</v>
      </c>
      <c r="U302" s="41">
        <f t="shared" si="371"/>
        <v>0</v>
      </c>
      <c r="V302" s="39"/>
      <c r="W302" s="42">
        <f t="shared" si="365"/>
        <v>0</v>
      </c>
      <c r="X302" s="42"/>
      <c r="Y302" s="42">
        <v>0</v>
      </c>
      <c r="Z302" s="42"/>
      <c r="AA302" s="42">
        <v>0</v>
      </c>
      <c r="AB302" s="42"/>
      <c r="AC302" s="42">
        <v>0</v>
      </c>
      <c r="AD302" s="42"/>
      <c r="AE302" s="42">
        <v>0</v>
      </c>
      <c r="AF302" s="42"/>
      <c r="AG302" s="42">
        <v>0</v>
      </c>
      <c r="AH302" s="42"/>
      <c r="AI302" s="42">
        <v>0</v>
      </c>
      <c r="AJ302" s="42"/>
      <c r="AK302" s="42">
        <v>2000</v>
      </c>
      <c r="AL302" s="4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42">
        <f>+W302</f>
        <v>0</v>
      </c>
      <c r="BC302" s="39"/>
      <c r="BD302" s="39"/>
      <c r="BE302" s="39"/>
      <c r="BF302" s="39"/>
      <c r="BG302" s="39"/>
      <c r="BH302" s="39"/>
      <c r="BI302" s="39"/>
      <c r="BJ302" s="39"/>
      <c r="BK302" s="39"/>
      <c r="BL302" s="49">
        <f>+W302</f>
        <v>0</v>
      </c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49">
        <f t="shared" si="360"/>
        <v>0</v>
      </c>
      <c r="CH302" s="39"/>
      <c r="CI302" s="39"/>
      <c r="CJ302" s="39"/>
      <c r="CK302" s="39"/>
      <c r="CL302" s="39"/>
      <c r="CM302" s="39"/>
      <c r="CN302" s="39"/>
      <c r="CO302" s="39"/>
      <c r="CP302" s="9"/>
      <c r="CQ302" s="9"/>
    </row>
    <row r="303" spans="1:95" ht="15.75" customHeight="1">
      <c r="A303" s="9">
        <v>1191</v>
      </c>
      <c r="B303" s="9" t="s">
        <v>257</v>
      </c>
      <c r="C303" s="9">
        <v>0</v>
      </c>
      <c r="D303" s="9">
        <v>0</v>
      </c>
      <c r="E303" s="9">
        <v>144</v>
      </c>
      <c r="F303" s="50">
        <v>0</v>
      </c>
      <c r="G303" s="39"/>
      <c r="H303" s="49">
        <f t="shared" si="363"/>
        <v>0</v>
      </c>
      <c r="I303" s="49"/>
      <c r="J303" s="9">
        <v>1191</v>
      </c>
      <c r="K303" s="9" t="s">
        <v>257</v>
      </c>
      <c r="L303" s="9">
        <v>0</v>
      </c>
      <c r="M303" s="9">
        <v>0</v>
      </c>
      <c r="N303" s="9">
        <v>144</v>
      </c>
      <c r="O303" s="50">
        <v>0</v>
      </c>
      <c r="P303" s="40">
        <f t="shared" si="358"/>
        <v>0</v>
      </c>
      <c r="Q303" s="39"/>
      <c r="R303" s="39">
        <v>1191</v>
      </c>
      <c r="S303" s="9" t="s">
        <v>257</v>
      </c>
      <c r="T303" s="41">
        <f t="shared" ref="T303:U303" si="372">E303</f>
        <v>144</v>
      </c>
      <c r="U303" s="41">
        <f t="shared" si="372"/>
        <v>0</v>
      </c>
      <c r="V303" s="39"/>
      <c r="W303" s="42">
        <f t="shared" si="365"/>
        <v>144</v>
      </c>
      <c r="X303" s="42"/>
      <c r="Y303" s="42">
        <v>0</v>
      </c>
      <c r="Z303" s="42"/>
      <c r="AA303" s="42">
        <v>156.25</v>
      </c>
      <c r="AB303" s="42"/>
      <c r="AC303" s="42">
        <v>100</v>
      </c>
      <c r="AD303" s="42"/>
      <c r="AE303" s="42">
        <v>131.25</v>
      </c>
      <c r="AF303" s="42"/>
      <c r="AG303" s="42">
        <v>0</v>
      </c>
      <c r="AH303" s="42"/>
      <c r="AI303" s="42">
        <v>150</v>
      </c>
      <c r="AJ303" s="42"/>
      <c r="AK303" s="42">
        <v>0</v>
      </c>
      <c r="AL303" s="4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49">
        <f>+W303</f>
        <v>144</v>
      </c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49">
        <f t="shared" si="360"/>
        <v>0</v>
      </c>
      <c r="CH303" s="39"/>
      <c r="CI303" s="39"/>
      <c r="CJ303" s="39"/>
      <c r="CK303" s="39"/>
      <c r="CL303" s="39"/>
      <c r="CM303" s="39"/>
      <c r="CN303" s="39"/>
      <c r="CO303" s="39"/>
      <c r="CP303" s="9"/>
      <c r="CQ303" s="9"/>
    </row>
    <row r="304" spans="1:95" ht="15.75" customHeight="1">
      <c r="A304" s="9">
        <v>1192</v>
      </c>
      <c r="B304" s="9" t="s">
        <v>258</v>
      </c>
      <c r="C304" s="9">
        <v>0</v>
      </c>
      <c r="D304" s="9">
        <v>0</v>
      </c>
      <c r="E304" s="9">
        <v>0</v>
      </c>
      <c r="F304" s="50">
        <v>0</v>
      </c>
      <c r="G304" s="39"/>
      <c r="H304" s="49">
        <f t="shared" si="363"/>
        <v>0</v>
      </c>
      <c r="I304" s="49"/>
      <c r="J304" s="9">
        <v>1192</v>
      </c>
      <c r="K304" s="9" t="s">
        <v>258</v>
      </c>
      <c r="L304" s="9">
        <v>0</v>
      </c>
      <c r="M304" s="9">
        <v>0</v>
      </c>
      <c r="N304" s="9">
        <v>0</v>
      </c>
      <c r="O304" s="50">
        <v>0</v>
      </c>
      <c r="P304" s="40">
        <f t="shared" si="358"/>
        <v>0</v>
      </c>
      <c r="Q304" s="39"/>
      <c r="R304" s="39">
        <v>1192</v>
      </c>
      <c r="S304" s="9" t="s">
        <v>258</v>
      </c>
      <c r="T304" s="41">
        <f t="shared" ref="T304:U304" si="373">E304</f>
        <v>0</v>
      </c>
      <c r="U304" s="41">
        <f t="shared" si="373"/>
        <v>0</v>
      </c>
      <c r="V304" s="39"/>
      <c r="W304" s="42">
        <f t="shared" si="365"/>
        <v>0</v>
      </c>
      <c r="X304" s="42"/>
      <c r="Y304" s="42">
        <v>0</v>
      </c>
      <c r="Z304" s="42"/>
      <c r="AA304" s="42">
        <v>0</v>
      </c>
      <c r="AB304" s="42"/>
      <c r="AC304" s="42">
        <v>0</v>
      </c>
      <c r="AD304" s="42"/>
      <c r="AE304" s="42">
        <v>0</v>
      </c>
      <c r="AF304" s="42"/>
      <c r="AG304" s="42">
        <v>0</v>
      </c>
      <c r="AH304" s="42"/>
      <c r="AI304" s="42">
        <v>800</v>
      </c>
      <c r="AJ304" s="42"/>
      <c r="AK304" s="42">
        <v>0</v>
      </c>
      <c r="AL304" s="4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49">
        <f>+W304</f>
        <v>0</v>
      </c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49">
        <f t="shared" si="360"/>
        <v>0</v>
      </c>
      <c r="CH304" s="39"/>
      <c r="CI304" s="39"/>
      <c r="CJ304" s="39"/>
      <c r="CK304" s="39"/>
      <c r="CL304" s="39"/>
      <c r="CM304" s="39"/>
      <c r="CN304" s="39"/>
      <c r="CO304" s="39"/>
      <c r="CP304" s="9"/>
      <c r="CQ304" s="9"/>
    </row>
    <row r="305" spans="1:95" ht="15.75" customHeight="1">
      <c r="A305" s="9">
        <v>1193</v>
      </c>
      <c r="B305" s="9" t="s">
        <v>294</v>
      </c>
      <c r="C305" s="9"/>
      <c r="D305" s="9"/>
      <c r="E305" s="50">
        <v>4468.7</v>
      </c>
      <c r="F305" s="50">
        <v>0</v>
      </c>
      <c r="G305" s="39"/>
      <c r="H305" s="49">
        <f t="shared" si="363"/>
        <v>0</v>
      </c>
      <c r="I305" s="49"/>
      <c r="J305" s="9">
        <v>1193</v>
      </c>
      <c r="K305" s="9" t="s">
        <v>271</v>
      </c>
      <c r="L305" s="9">
        <v>0</v>
      </c>
      <c r="M305" s="9">
        <v>0</v>
      </c>
      <c r="N305" s="50">
        <v>4468.7</v>
      </c>
      <c r="O305" s="50">
        <v>0</v>
      </c>
      <c r="P305" s="40">
        <f t="shared" si="358"/>
        <v>0</v>
      </c>
      <c r="Q305" s="39"/>
      <c r="R305" s="9">
        <v>1193</v>
      </c>
      <c r="S305" s="9" t="s">
        <v>271</v>
      </c>
      <c r="T305" s="41">
        <f t="shared" ref="T305:U305" si="374">E305</f>
        <v>4468.7</v>
      </c>
      <c r="U305" s="41">
        <f t="shared" si="374"/>
        <v>0</v>
      </c>
      <c r="V305" s="39"/>
      <c r="W305" s="42">
        <f t="shared" si="365"/>
        <v>4468.7</v>
      </c>
      <c r="X305" s="42"/>
      <c r="Y305" s="42">
        <v>1693.43</v>
      </c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42">
        <f>+W305</f>
        <v>4468.7</v>
      </c>
      <c r="BP305" s="4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49">
        <f t="shared" si="360"/>
        <v>0</v>
      </c>
      <c r="CH305" s="39"/>
      <c r="CI305" s="39"/>
      <c r="CJ305" s="39"/>
      <c r="CK305" s="39"/>
      <c r="CL305" s="39"/>
      <c r="CM305" s="39"/>
      <c r="CN305" s="39"/>
      <c r="CO305" s="39"/>
      <c r="CP305" s="9"/>
      <c r="CQ305" s="9"/>
    </row>
    <row r="306" spans="1:95" ht="15.75" customHeight="1">
      <c r="A306" s="9">
        <v>1196</v>
      </c>
      <c r="B306" s="9" t="s">
        <v>262</v>
      </c>
      <c r="C306" s="9">
        <v>0</v>
      </c>
      <c r="D306" s="9">
        <v>0</v>
      </c>
      <c r="E306" s="50">
        <v>27356.080000000002</v>
      </c>
      <c r="F306" s="50">
        <v>0</v>
      </c>
      <c r="G306" s="39"/>
      <c r="H306" s="49">
        <f t="shared" si="363"/>
        <v>0</v>
      </c>
      <c r="I306" s="49"/>
      <c r="J306" s="9">
        <v>1196</v>
      </c>
      <c r="K306" s="9" t="s">
        <v>262</v>
      </c>
      <c r="L306" s="9">
        <v>0</v>
      </c>
      <c r="M306" s="9">
        <v>0</v>
      </c>
      <c r="N306" s="50">
        <v>27356.080000000002</v>
      </c>
      <c r="O306" s="50">
        <v>0</v>
      </c>
      <c r="P306" s="40">
        <f t="shared" si="358"/>
        <v>0</v>
      </c>
      <c r="Q306" s="39"/>
      <c r="R306" s="39">
        <v>1196</v>
      </c>
      <c r="S306" s="9" t="s">
        <v>262</v>
      </c>
      <c r="T306" s="41">
        <f t="shared" ref="T306:U306" si="375">E306</f>
        <v>27356.080000000002</v>
      </c>
      <c r="U306" s="41">
        <f t="shared" si="375"/>
        <v>0</v>
      </c>
      <c r="V306" s="39"/>
      <c r="W306" s="42">
        <f>SUM(W296:W305)</f>
        <v>27356.080000000002</v>
      </c>
      <c r="X306" s="42"/>
      <c r="Y306" s="42">
        <f>SUM(Y296:Y305)</f>
        <v>6631.14</v>
      </c>
      <c r="Z306" s="42"/>
      <c r="AA306" s="42">
        <v>4061.91</v>
      </c>
      <c r="AB306" s="42"/>
      <c r="AC306" s="42">
        <v>5137.71</v>
      </c>
      <c r="AD306" s="42"/>
      <c r="AE306" s="42">
        <f>SUM(AE296:AE304)</f>
        <v>11440.61</v>
      </c>
      <c r="AF306" s="42"/>
      <c r="AG306" s="42">
        <f>SUM(AG296:AG304)</f>
        <v>5775.6299999999992</v>
      </c>
      <c r="AH306" s="42"/>
      <c r="AI306" s="42">
        <f>SUM(AI296:AI304)</f>
        <v>4933.7299999999996</v>
      </c>
      <c r="AJ306" s="42"/>
      <c r="AK306" s="42">
        <f>SUM(AK296:AK304)</f>
        <v>2000</v>
      </c>
      <c r="AL306" s="4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49">
        <f t="shared" si="360"/>
        <v>-27356.080000000002</v>
      </c>
      <c r="CH306" s="39"/>
      <c r="CI306" s="39"/>
      <c r="CJ306" s="39"/>
      <c r="CK306" s="39"/>
      <c r="CL306" s="39"/>
      <c r="CM306" s="39"/>
      <c r="CN306" s="39"/>
      <c r="CO306" s="39"/>
      <c r="CP306" s="9"/>
      <c r="CQ306" s="9"/>
    </row>
    <row r="307" spans="1:95" ht="15.75" customHeight="1">
      <c r="A307" s="9"/>
      <c r="B307" s="9"/>
      <c r="C307" s="9"/>
      <c r="D307" s="9"/>
      <c r="E307" s="9"/>
      <c r="F307" s="9"/>
      <c r="G307" s="39"/>
      <c r="H307" s="49"/>
      <c r="I307" s="49"/>
      <c r="J307" s="9"/>
      <c r="K307" s="9"/>
      <c r="L307" s="9"/>
      <c r="M307" s="9"/>
      <c r="N307" s="9"/>
      <c r="O307" s="9"/>
      <c r="P307" s="40">
        <f t="shared" si="358"/>
        <v>0</v>
      </c>
      <c r="Q307" s="39"/>
      <c r="R307" s="39"/>
      <c r="S307" s="39"/>
      <c r="T307" s="41">
        <f t="shared" ref="T307:U307" si="376">E307</f>
        <v>0</v>
      </c>
      <c r="U307" s="41">
        <f t="shared" si="376"/>
        <v>0</v>
      </c>
      <c r="V307" s="39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49">
        <f t="shared" si="360"/>
        <v>0</v>
      </c>
      <c r="CH307" s="39"/>
      <c r="CI307" s="39"/>
      <c r="CJ307" s="39"/>
      <c r="CK307" s="39"/>
      <c r="CL307" s="39"/>
      <c r="CM307" s="39"/>
      <c r="CN307" s="39"/>
      <c r="CO307" s="39"/>
      <c r="CP307" s="9"/>
      <c r="CQ307" s="9"/>
    </row>
    <row r="308" spans="1:95" ht="15.75" customHeight="1">
      <c r="A308" s="9">
        <v>1198</v>
      </c>
      <c r="B308" s="9" t="s">
        <v>274</v>
      </c>
      <c r="C308" s="9">
        <v>0</v>
      </c>
      <c r="D308" s="9">
        <v>0</v>
      </c>
      <c r="E308" s="50">
        <v>3758.08</v>
      </c>
      <c r="F308" s="50">
        <v>0</v>
      </c>
      <c r="G308" s="39"/>
      <c r="H308" s="49">
        <f>+E308-F308-N308+O308</f>
        <v>0</v>
      </c>
      <c r="I308" s="49"/>
      <c r="J308" s="9">
        <v>1198</v>
      </c>
      <c r="K308" s="9" t="s">
        <v>274</v>
      </c>
      <c r="L308" s="9">
        <v>0</v>
      </c>
      <c r="M308" s="50">
        <v>-12495</v>
      </c>
      <c r="N308" s="50">
        <v>3758.08</v>
      </c>
      <c r="O308" s="50">
        <v>0</v>
      </c>
      <c r="P308" s="40">
        <f t="shared" si="358"/>
        <v>0</v>
      </c>
      <c r="Q308" s="39"/>
      <c r="R308" s="39">
        <v>1198</v>
      </c>
      <c r="S308" s="39" t="s">
        <v>274</v>
      </c>
      <c r="T308" s="41">
        <f t="shared" ref="T308:U308" si="377">E308</f>
        <v>3758.08</v>
      </c>
      <c r="U308" s="41">
        <f t="shared" si="377"/>
        <v>0</v>
      </c>
      <c r="V308" s="39"/>
      <c r="W308" s="42">
        <f>+W294+W306</f>
        <v>3758.0800000000017</v>
      </c>
      <c r="X308" s="42"/>
      <c r="Y308" s="42">
        <f>+Y294+Y306</f>
        <v>513.14000000000033</v>
      </c>
      <c r="Z308" s="42"/>
      <c r="AA308" s="42">
        <v>-2074.09</v>
      </c>
      <c r="AB308" s="42"/>
      <c r="AC308" s="42">
        <v>-3421.4399999999996</v>
      </c>
      <c r="AD308" s="42"/>
      <c r="AE308" s="42">
        <f>+AE294+AE306</f>
        <v>6024.6100000000006</v>
      </c>
      <c r="AF308" s="42"/>
      <c r="AG308" s="42">
        <f>+AG294+AG306</f>
        <v>350.1299999999992</v>
      </c>
      <c r="AH308" s="42"/>
      <c r="AI308" s="42">
        <f>+AI294+AI306</f>
        <v>-1762.1900000000005</v>
      </c>
      <c r="AJ308" s="42"/>
      <c r="AK308" s="42">
        <f>+AK294+AK306</f>
        <v>1100</v>
      </c>
      <c r="AL308" s="4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49">
        <f t="shared" si="360"/>
        <v>-3758.0800000000017</v>
      </c>
      <c r="CH308" s="39"/>
      <c r="CI308" s="39"/>
      <c r="CJ308" s="39"/>
      <c r="CK308" s="39"/>
      <c r="CL308" s="39"/>
      <c r="CM308" s="39"/>
      <c r="CN308" s="39"/>
      <c r="CO308" s="39"/>
      <c r="CP308" s="9"/>
      <c r="CQ308" s="9"/>
    </row>
    <row r="309" spans="1:95" ht="15.75" customHeight="1">
      <c r="A309" s="9"/>
      <c r="B309" s="9"/>
      <c r="C309" s="9"/>
      <c r="D309" s="9"/>
      <c r="E309" s="9"/>
      <c r="F309" s="9"/>
      <c r="G309" s="39"/>
      <c r="H309" s="49"/>
      <c r="I309" s="49"/>
      <c r="J309" s="9"/>
      <c r="K309" s="9"/>
      <c r="L309" s="9"/>
      <c r="M309" s="9"/>
      <c r="N309" s="9"/>
      <c r="O309" s="9"/>
      <c r="P309" s="40">
        <f t="shared" si="358"/>
        <v>0</v>
      </c>
      <c r="Q309" s="39"/>
      <c r="R309" s="39"/>
      <c r="S309" s="39"/>
      <c r="T309" s="41">
        <f t="shared" ref="T309:U309" si="378">E309</f>
        <v>0</v>
      </c>
      <c r="U309" s="41">
        <f t="shared" si="378"/>
        <v>0</v>
      </c>
      <c r="V309" s="39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55" t="s">
        <v>72</v>
      </c>
      <c r="AJ309" s="55"/>
      <c r="AK309" s="42"/>
      <c r="AL309" s="4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49">
        <f t="shared" si="360"/>
        <v>0</v>
      </c>
      <c r="CH309" s="39"/>
      <c r="CI309" s="39"/>
      <c r="CJ309" s="39"/>
      <c r="CK309" s="39"/>
      <c r="CL309" s="39"/>
      <c r="CM309" s="39"/>
      <c r="CN309" s="39"/>
      <c r="CO309" s="39"/>
      <c r="CP309" s="9"/>
      <c r="CQ309" s="9"/>
    </row>
    <row r="310" spans="1:95" ht="15.75" customHeight="1">
      <c r="A310" s="9">
        <v>1215</v>
      </c>
      <c r="B310" s="9" t="s">
        <v>230</v>
      </c>
      <c r="C310" s="9">
        <v>0</v>
      </c>
      <c r="D310" s="9">
        <v>0</v>
      </c>
      <c r="E310" s="9">
        <v>0</v>
      </c>
      <c r="F310" s="50">
        <v>-7650</v>
      </c>
      <c r="G310" s="39"/>
      <c r="H310" s="49">
        <f t="shared" ref="H310:H320" si="379">+E310-F310-N310+O310</f>
        <v>0</v>
      </c>
      <c r="I310" s="49"/>
      <c r="J310" s="9">
        <v>1215</v>
      </c>
      <c r="K310" s="9" t="s">
        <v>230</v>
      </c>
      <c r="L310" s="50">
        <v>3600</v>
      </c>
      <c r="M310" s="9">
        <v>0</v>
      </c>
      <c r="N310" s="9">
        <v>0</v>
      </c>
      <c r="O310" s="50">
        <v>-7650</v>
      </c>
      <c r="P310" s="40">
        <f t="shared" si="358"/>
        <v>0</v>
      </c>
      <c r="Q310" s="39"/>
      <c r="R310" s="39">
        <v>1215</v>
      </c>
      <c r="S310" s="9" t="s">
        <v>230</v>
      </c>
      <c r="T310" s="41">
        <f t="shared" ref="T310:U310" si="380">E310</f>
        <v>0</v>
      </c>
      <c r="U310" s="41">
        <f t="shared" si="380"/>
        <v>-7650</v>
      </c>
      <c r="V310" s="39"/>
      <c r="W310" s="42">
        <f t="shared" ref="W310:W312" si="381">+T310+U310</f>
        <v>-7650</v>
      </c>
      <c r="X310" s="42"/>
      <c r="Y310" s="42">
        <v>-9000</v>
      </c>
      <c r="Z310" s="42"/>
      <c r="AA310" s="42">
        <v>-8500</v>
      </c>
      <c r="AB310" s="42"/>
      <c r="AC310" s="42">
        <v>-8600</v>
      </c>
      <c r="AD310" s="42"/>
      <c r="AE310" s="42">
        <v>-8400</v>
      </c>
      <c r="AF310" s="42"/>
      <c r="AG310" s="42">
        <v>-9000</v>
      </c>
      <c r="AH310" s="42"/>
      <c r="AI310" s="42">
        <v>-7550</v>
      </c>
      <c r="AJ310" s="42"/>
      <c r="AK310" s="42">
        <v>-6655</v>
      </c>
      <c r="AL310" s="49"/>
      <c r="AM310" s="49">
        <f>+W310</f>
        <v>-7650</v>
      </c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49">
        <f t="shared" si="360"/>
        <v>0</v>
      </c>
      <c r="CH310" s="39"/>
      <c r="CI310" s="39"/>
      <c r="CJ310" s="39"/>
      <c r="CK310" s="39"/>
      <c r="CL310" s="39"/>
      <c r="CM310" s="39"/>
      <c r="CN310" s="39"/>
      <c r="CO310" s="39"/>
      <c r="CP310" s="9"/>
      <c r="CQ310" s="9"/>
    </row>
    <row r="311" spans="1:95" ht="15.75" customHeight="1">
      <c r="A311" s="9">
        <v>1233</v>
      </c>
      <c r="B311" s="9" t="s">
        <v>233</v>
      </c>
      <c r="C311" s="9">
        <v>0</v>
      </c>
      <c r="D311" s="9">
        <v>0</v>
      </c>
      <c r="E311" s="9">
        <v>0</v>
      </c>
      <c r="F311" s="9">
        <v>0</v>
      </c>
      <c r="G311" s="39"/>
      <c r="H311" s="49">
        <f t="shared" si="379"/>
        <v>0</v>
      </c>
      <c r="I311" s="49"/>
      <c r="J311" s="9">
        <v>1233</v>
      </c>
      <c r="K311" s="9" t="s">
        <v>233</v>
      </c>
      <c r="L311" s="9">
        <v>0</v>
      </c>
      <c r="M311" s="9">
        <v>0</v>
      </c>
      <c r="N311" s="9">
        <v>0</v>
      </c>
      <c r="O311" s="9">
        <v>0</v>
      </c>
      <c r="P311" s="40">
        <f t="shared" si="358"/>
        <v>0</v>
      </c>
      <c r="Q311" s="39"/>
      <c r="R311" s="39">
        <v>1233</v>
      </c>
      <c r="S311" s="9" t="s">
        <v>233</v>
      </c>
      <c r="T311" s="41">
        <f t="shared" ref="T311:U311" si="382">E311</f>
        <v>0</v>
      </c>
      <c r="U311" s="41">
        <f t="shared" si="382"/>
        <v>0</v>
      </c>
      <c r="V311" s="39"/>
      <c r="W311" s="42">
        <f t="shared" si="381"/>
        <v>0</v>
      </c>
      <c r="X311" s="42"/>
      <c r="Y311" s="42">
        <v>0</v>
      </c>
      <c r="Z311" s="42"/>
      <c r="AA311" s="42">
        <v>0</v>
      </c>
      <c r="AB311" s="42"/>
      <c r="AC311" s="42">
        <v>0</v>
      </c>
      <c r="AD311" s="42"/>
      <c r="AE311" s="42">
        <v>0</v>
      </c>
      <c r="AF311" s="42"/>
      <c r="AG311" s="42">
        <v>0</v>
      </c>
      <c r="AH311" s="42"/>
      <c r="AI311" s="42">
        <v>0</v>
      </c>
      <c r="AJ311" s="42"/>
      <c r="AK311" s="42">
        <v>0</v>
      </c>
      <c r="AL311" s="49"/>
      <c r="AM311" s="39"/>
      <c r="AN311" s="39"/>
      <c r="AO311" s="39"/>
      <c r="AP311" s="49">
        <f>+W311</f>
        <v>0</v>
      </c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49">
        <f t="shared" si="360"/>
        <v>0</v>
      </c>
      <c r="CH311" s="39"/>
      <c r="CI311" s="39"/>
      <c r="CJ311" s="39"/>
      <c r="CK311" s="39"/>
      <c r="CL311" s="39"/>
      <c r="CM311" s="39"/>
      <c r="CN311" s="39"/>
      <c r="CO311" s="39"/>
      <c r="CP311" s="9"/>
      <c r="CQ311" s="9"/>
    </row>
    <row r="312" spans="1:95" ht="15.75" customHeight="1">
      <c r="A312" s="9">
        <v>1238</v>
      </c>
      <c r="B312" s="9" t="s">
        <v>235</v>
      </c>
      <c r="C312" s="9">
        <v>0</v>
      </c>
      <c r="D312" s="9">
        <v>0</v>
      </c>
      <c r="E312" s="9">
        <v>0</v>
      </c>
      <c r="F312" s="50">
        <v>0</v>
      </c>
      <c r="G312" s="39"/>
      <c r="H312" s="49">
        <f t="shared" si="379"/>
        <v>0</v>
      </c>
      <c r="I312" s="49"/>
      <c r="J312" s="9">
        <v>1238</v>
      </c>
      <c r="K312" s="9" t="s">
        <v>235</v>
      </c>
      <c r="L312" s="9">
        <v>0</v>
      </c>
      <c r="M312" s="9">
        <v>0</v>
      </c>
      <c r="N312" s="9">
        <v>0</v>
      </c>
      <c r="O312" s="50">
        <v>0</v>
      </c>
      <c r="P312" s="40">
        <f t="shared" si="358"/>
        <v>0</v>
      </c>
      <c r="Q312" s="39"/>
      <c r="R312" s="39">
        <v>1238</v>
      </c>
      <c r="S312" s="9" t="s">
        <v>235</v>
      </c>
      <c r="T312" s="41">
        <f t="shared" ref="T312:U312" si="383">E312</f>
        <v>0</v>
      </c>
      <c r="U312" s="41">
        <f t="shared" si="383"/>
        <v>0</v>
      </c>
      <c r="V312" s="39"/>
      <c r="W312" s="42">
        <f t="shared" si="381"/>
        <v>0</v>
      </c>
      <c r="X312" s="42"/>
      <c r="Y312" s="42">
        <v>0</v>
      </c>
      <c r="Z312" s="42"/>
      <c r="AA312" s="42">
        <v>0</v>
      </c>
      <c r="AB312" s="42"/>
      <c r="AC312" s="42">
        <v>0</v>
      </c>
      <c r="AD312" s="42"/>
      <c r="AE312" s="42">
        <v>0</v>
      </c>
      <c r="AF312" s="42"/>
      <c r="AG312" s="42">
        <v>0</v>
      </c>
      <c r="AH312" s="42"/>
      <c r="AI312" s="42">
        <v>0</v>
      </c>
      <c r="AJ312" s="42"/>
      <c r="AK312" s="42">
        <v>0</v>
      </c>
      <c r="AL312" s="49"/>
      <c r="AM312" s="39"/>
      <c r="AN312" s="39"/>
      <c r="AO312" s="39"/>
      <c r="AP312" s="39"/>
      <c r="AQ312" s="39"/>
      <c r="AR312" s="39"/>
      <c r="AS312" s="49">
        <f>+W312</f>
        <v>0</v>
      </c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49">
        <f t="shared" si="360"/>
        <v>0</v>
      </c>
      <c r="CH312" s="39"/>
      <c r="CI312" s="39"/>
      <c r="CJ312" s="39"/>
      <c r="CK312" s="39"/>
      <c r="CL312" s="39"/>
      <c r="CM312" s="39"/>
      <c r="CN312" s="39"/>
      <c r="CO312" s="39"/>
      <c r="CP312" s="9"/>
      <c r="CQ312" s="9"/>
    </row>
    <row r="313" spans="1:95" ht="15.75" customHeight="1">
      <c r="A313" s="9">
        <v>1245</v>
      </c>
      <c r="B313" s="9" t="s">
        <v>239</v>
      </c>
      <c r="C313" s="9">
        <v>0</v>
      </c>
      <c r="D313" s="9">
        <v>0</v>
      </c>
      <c r="E313" s="9">
        <v>0</v>
      </c>
      <c r="F313" s="50">
        <v>-7650</v>
      </c>
      <c r="G313" s="39"/>
      <c r="H313" s="49">
        <f t="shared" si="379"/>
        <v>0</v>
      </c>
      <c r="I313" s="49"/>
      <c r="J313" s="9">
        <v>1245</v>
      </c>
      <c r="K313" s="9" t="s">
        <v>239</v>
      </c>
      <c r="L313" s="50">
        <v>3600</v>
      </c>
      <c r="M313" s="9">
        <v>0</v>
      </c>
      <c r="N313" s="9">
        <v>0</v>
      </c>
      <c r="O313" s="50">
        <v>-7650</v>
      </c>
      <c r="P313" s="40">
        <f t="shared" si="358"/>
        <v>0</v>
      </c>
      <c r="Q313" s="39"/>
      <c r="R313" s="39">
        <v>1245</v>
      </c>
      <c r="S313" s="9" t="s">
        <v>239</v>
      </c>
      <c r="T313" s="41">
        <f t="shared" ref="T313:U313" si="384">E313</f>
        <v>0</v>
      </c>
      <c r="U313" s="41">
        <f t="shared" si="384"/>
        <v>-7650</v>
      </c>
      <c r="V313" s="39"/>
      <c r="W313" s="42">
        <f>SUM(W310:W312)</f>
        <v>-7650</v>
      </c>
      <c r="X313" s="42"/>
      <c r="Y313" s="42">
        <f>SUM(Y310:Y312)</f>
        <v>-9000</v>
      </c>
      <c r="Z313" s="42"/>
      <c r="AA313" s="42">
        <v>-8500</v>
      </c>
      <c r="AB313" s="42"/>
      <c r="AC313" s="42">
        <v>-8600</v>
      </c>
      <c r="AD313" s="42"/>
      <c r="AE313" s="42">
        <f>SUM(AE310:AE312)</f>
        <v>-8400</v>
      </c>
      <c r="AF313" s="42"/>
      <c r="AG313" s="42">
        <f>SUM(AG310:AG312)</f>
        <v>-9000</v>
      </c>
      <c r="AH313" s="42"/>
      <c r="AI313" s="42">
        <f>SUM(AI310:AI312)</f>
        <v>-7550</v>
      </c>
      <c r="AJ313" s="42"/>
      <c r="AK313" s="42">
        <f>SUM(AK310:AK312)</f>
        <v>-6655</v>
      </c>
      <c r="AL313" s="4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49">
        <f t="shared" si="360"/>
        <v>7650</v>
      </c>
      <c r="CH313" s="39"/>
      <c r="CI313" s="39"/>
      <c r="CJ313" s="39"/>
      <c r="CK313" s="39"/>
      <c r="CL313" s="39"/>
      <c r="CM313" s="39"/>
      <c r="CN313" s="39"/>
      <c r="CO313" s="39"/>
      <c r="CP313" s="9"/>
      <c r="CQ313" s="9"/>
    </row>
    <row r="314" spans="1:95" ht="15.75" customHeight="1">
      <c r="A314" s="9"/>
      <c r="B314" s="9"/>
      <c r="C314" s="9"/>
      <c r="D314" s="9"/>
      <c r="E314" s="9"/>
      <c r="F314" s="9"/>
      <c r="G314" s="39"/>
      <c r="H314" s="49">
        <f t="shared" si="379"/>
        <v>0</v>
      </c>
      <c r="I314" s="49"/>
      <c r="J314" s="9"/>
      <c r="K314" s="9"/>
      <c r="L314" s="9"/>
      <c r="M314" s="9"/>
      <c r="N314" s="9"/>
      <c r="O314" s="9"/>
      <c r="P314" s="40">
        <f t="shared" si="358"/>
        <v>0</v>
      </c>
      <c r="Q314" s="39"/>
      <c r="R314" s="39"/>
      <c r="S314" s="9"/>
      <c r="T314" s="41">
        <f t="shared" ref="T314:U314" si="385">E314</f>
        <v>0</v>
      </c>
      <c r="U314" s="41">
        <f t="shared" si="385"/>
        <v>0</v>
      </c>
      <c r="V314" s="39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49">
        <f t="shared" si="360"/>
        <v>0</v>
      </c>
      <c r="CH314" s="39"/>
      <c r="CI314" s="39"/>
      <c r="CJ314" s="39"/>
      <c r="CK314" s="39"/>
      <c r="CL314" s="39"/>
      <c r="CM314" s="39"/>
      <c r="CN314" s="39"/>
      <c r="CO314" s="39"/>
      <c r="CP314" s="9"/>
      <c r="CQ314" s="9"/>
    </row>
    <row r="315" spans="1:95" ht="15.75" customHeight="1">
      <c r="A315" s="9">
        <v>1255</v>
      </c>
      <c r="B315" s="9" t="s">
        <v>240</v>
      </c>
      <c r="C315" s="9">
        <v>0</v>
      </c>
      <c r="D315" s="9">
        <v>0</v>
      </c>
      <c r="E315" s="9">
        <v>0</v>
      </c>
      <c r="F315" s="9">
        <v>0</v>
      </c>
      <c r="G315" s="39"/>
      <c r="H315" s="49">
        <f t="shared" si="379"/>
        <v>0</v>
      </c>
      <c r="I315" s="49"/>
      <c r="J315" s="9">
        <v>1255</v>
      </c>
      <c r="K315" s="9" t="s">
        <v>240</v>
      </c>
      <c r="L315" s="9">
        <v>0</v>
      </c>
      <c r="M315" s="9">
        <v>0</v>
      </c>
      <c r="N315" s="9">
        <v>0</v>
      </c>
      <c r="O315" s="50">
        <v>0</v>
      </c>
      <c r="P315" s="40">
        <f t="shared" si="358"/>
        <v>0</v>
      </c>
      <c r="Q315" s="39"/>
      <c r="R315" s="39">
        <v>1255</v>
      </c>
      <c r="S315" s="9" t="s">
        <v>240</v>
      </c>
      <c r="T315" s="41">
        <f t="shared" ref="T315:U315" si="386">E315</f>
        <v>0</v>
      </c>
      <c r="U315" s="41">
        <f t="shared" si="386"/>
        <v>0</v>
      </c>
      <c r="V315" s="39"/>
      <c r="W315" s="42">
        <f t="shared" ref="W315:W319" si="387">+T315+U315</f>
        <v>0</v>
      </c>
      <c r="X315" s="42"/>
      <c r="Y315" s="42">
        <v>250</v>
      </c>
      <c r="Z315" s="42"/>
      <c r="AA315" s="42">
        <v>255</v>
      </c>
      <c r="AB315" s="42"/>
      <c r="AC315" s="42">
        <v>120</v>
      </c>
      <c r="AD315" s="42"/>
      <c r="AE315" s="42">
        <v>0</v>
      </c>
      <c r="AF315" s="42"/>
      <c r="AG315" s="42">
        <v>5878</v>
      </c>
      <c r="AH315" s="42"/>
      <c r="AI315" s="42">
        <v>0</v>
      </c>
      <c r="AJ315" s="42"/>
      <c r="AK315" s="42">
        <v>880</v>
      </c>
      <c r="AL315" s="49"/>
      <c r="AM315" s="39"/>
      <c r="AN315" s="39"/>
      <c r="AO315" s="39"/>
      <c r="AP315" s="39"/>
      <c r="AQ315" s="39"/>
      <c r="AR315" s="39"/>
      <c r="AS315" s="39"/>
      <c r="AT315" s="39"/>
      <c r="AU315" s="39"/>
      <c r="AV315" s="42">
        <f>+W315</f>
        <v>0</v>
      </c>
      <c r="AW315" s="42"/>
      <c r="AX315" s="4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49">
        <f t="shared" si="360"/>
        <v>0</v>
      </c>
      <c r="CH315" s="39"/>
      <c r="CI315" s="39"/>
      <c r="CJ315" s="39"/>
      <c r="CK315" s="39"/>
      <c r="CL315" s="39"/>
      <c r="CM315" s="39"/>
      <c r="CN315" s="39"/>
      <c r="CO315" s="39"/>
      <c r="CP315" s="9"/>
      <c r="CQ315" s="9"/>
    </row>
    <row r="316" spans="1:95" ht="15.75" customHeight="1">
      <c r="A316" s="9">
        <v>1270</v>
      </c>
      <c r="B316" s="9" t="s">
        <v>247</v>
      </c>
      <c r="C316" s="9">
        <v>0</v>
      </c>
      <c r="D316" s="9">
        <v>0</v>
      </c>
      <c r="E316" s="50">
        <v>5280</v>
      </c>
      <c r="F316" s="9">
        <v>0</v>
      </c>
      <c r="G316" s="39"/>
      <c r="H316" s="49">
        <f t="shared" si="379"/>
        <v>0</v>
      </c>
      <c r="I316" s="49"/>
      <c r="J316" s="9">
        <v>1270</v>
      </c>
      <c r="K316" s="9" t="s">
        <v>247</v>
      </c>
      <c r="L316" s="50">
        <v>1760</v>
      </c>
      <c r="M316" s="9">
        <v>0</v>
      </c>
      <c r="N316" s="50">
        <v>5280</v>
      </c>
      <c r="O316" s="50">
        <v>0</v>
      </c>
      <c r="P316" s="40">
        <f t="shared" si="358"/>
        <v>0</v>
      </c>
      <c r="Q316" s="39"/>
      <c r="R316" s="39">
        <v>1270</v>
      </c>
      <c r="S316" s="9" t="s">
        <v>247</v>
      </c>
      <c r="T316" s="41">
        <f t="shared" ref="T316:U316" si="388">E316</f>
        <v>5280</v>
      </c>
      <c r="U316" s="41">
        <f t="shared" si="388"/>
        <v>0</v>
      </c>
      <c r="V316" s="39"/>
      <c r="W316" s="42">
        <f t="shared" si="387"/>
        <v>5280</v>
      </c>
      <c r="X316" s="42"/>
      <c r="Y316" s="42">
        <v>3520</v>
      </c>
      <c r="Z316" s="42"/>
      <c r="AA316" s="42">
        <v>5280</v>
      </c>
      <c r="AB316" s="42"/>
      <c r="AC316" s="42">
        <v>5680</v>
      </c>
      <c r="AD316" s="42"/>
      <c r="AE316" s="42">
        <v>4520</v>
      </c>
      <c r="AF316" s="42"/>
      <c r="AG316" s="42">
        <v>8800</v>
      </c>
      <c r="AH316" s="42"/>
      <c r="AI316" s="42">
        <v>4320</v>
      </c>
      <c r="AJ316" s="42"/>
      <c r="AK316" s="42">
        <v>5280</v>
      </c>
      <c r="AL316" s="4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49">
        <f>+W316</f>
        <v>5280</v>
      </c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49">
        <f t="shared" si="360"/>
        <v>0</v>
      </c>
      <c r="CH316" s="39"/>
      <c r="CI316" s="39"/>
      <c r="CJ316" s="39"/>
      <c r="CK316" s="39"/>
      <c r="CL316" s="39"/>
      <c r="CM316" s="39"/>
      <c r="CN316" s="39"/>
      <c r="CO316" s="39"/>
      <c r="CP316" s="9"/>
      <c r="CQ316" s="9"/>
    </row>
    <row r="317" spans="1:95" ht="15.75" customHeight="1">
      <c r="A317" s="9">
        <v>1275</v>
      </c>
      <c r="B317" s="9" t="s">
        <v>267</v>
      </c>
      <c r="C317" s="9">
        <v>0</v>
      </c>
      <c r="D317" s="9">
        <v>0</v>
      </c>
      <c r="E317" s="50">
        <v>2640</v>
      </c>
      <c r="F317" s="9">
        <v>0</v>
      </c>
      <c r="G317" s="39"/>
      <c r="H317" s="49">
        <f t="shared" si="379"/>
        <v>0</v>
      </c>
      <c r="I317" s="49"/>
      <c r="J317" s="9">
        <v>1275</v>
      </c>
      <c r="K317" s="9" t="s">
        <v>267</v>
      </c>
      <c r="L317" s="9">
        <v>0</v>
      </c>
      <c r="M317" s="9">
        <v>0</v>
      </c>
      <c r="N317" s="50">
        <v>2640</v>
      </c>
      <c r="O317" s="50">
        <v>0</v>
      </c>
      <c r="P317" s="40">
        <f t="shared" si="358"/>
        <v>0</v>
      </c>
      <c r="Q317" s="39"/>
      <c r="R317" s="39">
        <v>1275</v>
      </c>
      <c r="S317" s="9" t="s">
        <v>267</v>
      </c>
      <c r="T317" s="41">
        <f t="shared" ref="T317:U317" si="389">E317</f>
        <v>2640</v>
      </c>
      <c r="U317" s="41">
        <f t="shared" si="389"/>
        <v>0</v>
      </c>
      <c r="V317" s="39"/>
      <c r="W317" s="42">
        <f t="shared" si="387"/>
        <v>2640</v>
      </c>
      <c r="X317" s="42"/>
      <c r="Y317" s="42">
        <v>4080</v>
      </c>
      <c r="Z317" s="42"/>
      <c r="AA317" s="42">
        <v>4840</v>
      </c>
      <c r="AB317" s="42"/>
      <c r="AC317" s="42">
        <v>4623</v>
      </c>
      <c r="AD317" s="42"/>
      <c r="AE317" s="42">
        <v>2156</v>
      </c>
      <c r="AF317" s="42"/>
      <c r="AG317" s="42">
        <v>2316</v>
      </c>
      <c r="AH317" s="42"/>
      <c r="AI317" s="42">
        <v>2470</v>
      </c>
      <c r="AJ317" s="42"/>
      <c r="AK317" s="42">
        <v>4560</v>
      </c>
      <c r="AL317" s="4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49">
        <f>+W317</f>
        <v>2640</v>
      </c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49">
        <f t="shared" si="360"/>
        <v>0</v>
      </c>
      <c r="CH317" s="39"/>
      <c r="CI317" s="39"/>
      <c r="CJ317" s="39"/>
      <c r="CK317" s="39"/>
      <c r="CL317" s="39"/>
      <c r="CM317" s="39"/>
      <c r="CN317" s="39"/>
      <c r="CO317" s="39"/>
      <c r="CP317" s="9"/>
      <c r="CQ317" s="9"/>
    </row>
    <row r="318" spans="1:95" ht="15.75" customHeight="1">
      <c r="A318" s="9">
        <v>1291</v>
      </c>
      <c r="B318" s="9" t="s">
        <v>257</v>
      </c>
      <c r="C318" s="9">
        <v>0</v>
      </c>
      <c r="D318" s="9">
        <v>0</v>
      </c>
      <c r="E318" s="9">
        <v>79</v>
      </c>
      <c r="F318" s="9">
        <v>0</v>
      </c>
      <c r="G318" s="39"/>
      <c r="H318" s="49">
        <f t="shared" si="379"/>
        <v>0</v>
      </c>
      <c r="I318" s="49"/>
      <c r="J318" s="9">
        <v>1291</v>
      </c>
      <c r="K318" s="9" t="s">
        <v>257</v>
      </c>
      <c r="L318" s="9">
        <v>79</v>
      </c>
      <c r="M318" s="9">
        <v>0</v>
      </c>
      <c r="N318" s="9">
        <v>79</v>
      </c>
      <c r="O318" s="50">
        <v>0</v>
      </c>
      <c r="P318" s="40">
        <f t="shared" si="358"/>
        <v>0</v>
      </c>
      <c r="Q318" s="39"/>
      <c r="R318" s="39">
        <v>1291</v>
      </c>
      <c r="S318" s="9" t="s">
        <v>257</v>
      </c>
      <c r="T318" s="41">
        <f t="shared" ref="T318:U318" si="390">E318</f>
        <v>79</v>
      </c>
      <c r="U318" s="41">
        <f t="shared" si="390"/>
        <v>0</v>
      </c>
      <c r="V318" s="39"/>
      <c r="W318" s="42">
        <f t="shared" si="387"/>
        <v>79</v>
      </c>
      <c r="X318" s="42"/>
      <c r="Y318" s="42">
        <v>0</v>
      </c>
      <c r="Z318" s="42"/>
      <c r="AA318" s="42">
        <v>0</v>
      </c>
      <c r="AB318" s="42"/>
      <c r="AC318" s="42">
        <v>0</v>
      </c>
      <c r="AD318" s="42"/>
      <c r="AE318" s="42">
        <v>0</v>
      </c>
      <c r="AF318" s="42"/>
      <c r="AG318" s="42">
        <v>0</v>
      </c>
      <c r="AH318" s="42"/>
      <c r="AI318" s="42">
        <v>0</v>
      </c>
      <c r="AJ318" s="42"/>
      <c r="AK318" s="42">
        <v>0</v>
      </c>
      <c r="AL318" s="4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49">
        <f>+W318</f>
        <v>79</v>
      </c>
      <c r="BN318" s="49"/>
      <c r="BO318" s="4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49">
        <f t="shared" si="360"/>
        <v>0</v>
      </c>
      <c r="CH318" s="39"/>
      <c r="CI318" s="39"/>
      <c r="CJ318" s="39"/>
      <c r="CK318" s="39"/>
      <c r="CL318" s="39"/>
      <c r="CM318" s="39"/>
      <c r="CN318" s="39"/>
      <c r="CO318" s="39"/>
      <c r="CP318" s="9"/>
      <c r="CQ318" s="9"/>
    </row>
    <row r="319" spans="1:95" ht="15.75" customHeight="1">
      <c r="A319" s="9">
        <v>1292</v>
      </c>
      <c r="B319" s="9" t="s">
        <v>258</v>
      </c>
      <c r="C319" s="9">
        <v>0</v>
      </c>
      <c r="D319" s="9">
        <v>0</v>
      </c>
      <c r="E319" s="9">
        <v>0</v>
      </c>
      <c r="F319" s="9">
        <v>0</v>
      </c>
      <c r="G319" s="39"/>
      <c r="H319" s="49">
        <f t="shared" si="379"/>
        <v>0</v>
      </c>
      <c r="I319" s="49"/>
      <c r="J319" s="9">
        <v>1292</v>
      </c>
      <c r="K319" s="9" t="s">
        <v>258</v>
      </c>
      <c r="L319" s="9">
        <v>0</v>
      </c>
      <c r="M319" s="9">
        <v>0</v>
      </c>
      <c r="N319" s="9">
        <v>0</v>
      </c>
      <c r="O319" s="50">
        <v>0</v>
      </c>
      <c r="P319" s="40">
        <f t="shared" si="358"/>
        <v>0</v>
      </c>
      <c r="Q319" s="39"/>
      <c r="R319" s="39">
        <v>1292</v>
      </c>
      <c r="S319" s="9" t="s">
        <v>258</v>
      </c>
      <c r="T319" s="41">
        <f t="shared" ref="T319:U319" si="391">E319</f>
        <v>0</v>
      </c>
      <c r="U319" s="41">
        <f t="shared" si="391"/>
        <v>0</v>
      </c>
      <c r="V319" s="39"/>
      <c r="W319" s="42">
        <f t="shared" si="387"/>
        <v>0</v>
      </c>
      <c r="X319" s="42"/>
      <c r="Y319" s="42">
        <v>0</v>
      </c>
      <c r="Z319" s="42"/>
      <c r="AA319" s="42">
        <v>10</v>
      </c>
      <c r="AB319" s="42"/>
      <c r="AC319" s="42">
        <v>0</v>
      </c>
      <c r="AD319" s="42"/>
      <c r="AE319" s="42">
        <v>0</v>
      </c>
      <c r="AF319" s="42"/>
      <c r="AG319" s="42">
        <v>0</v>
      </c>
      <c r="AH319" s="42"/>
      <c r="AI319" s="42">
        <v>52</v>
      </c>
      <c r="AJ319" s="42"/>
      <c r="AK319" s="42">
        <v>150</v>
      </c>
      <c r="AL319" s="4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49">
        <f>+W319</f>
        <v>0</v>
      </c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49">
        <f t="shared" si="360"/>
        <v>0</v>
      </c>
      <c r="CH319" s="39"/>
      <c r="CI319" s="39"/>
      <c r="CJ319" s="39"/>
      <c r="CK319" s="39"/>
      <c r="CL319" s="39"/>
      <c r="CM319" s="39"/>
      <c r="CN319" s="39"/>
      <c r="CO319" s="39"/>
      <c r="CP319" s="9"/>
      <c r="CQ319" s="9"/>
    </row>
    <row r="320" spans="1:95" ht="15.75" customHeight="1">
      <c r="A320" s="9">
        <v>1295</v>
      </c>
      <c r="B320" s="9" t="s">
        <v>262</v>
      </c>
      <c r="C320" s="9">
        <v>0</v>
      </c>
      <c r="D320" s="9">
        <v>0</v>
      </c>
      <c r="E320" s="50">
        <v>7999</v>
      </c>
      <c r="F320" s="9">
        <v>0</v>
      </c>
      <c r="G320" s="39"/>
      <c r="H320" s="49">
        <f t="shared" si="379"/>
        <v>0</v>
      </c>
      <c r="I320" s="49"/>
      <c r="J320" s="9">
        <v>1295</v>
      </c>
      <c r="K320" s="9" t="s">
        <v>262</v>
      </c>
      <c r="L320" s="50">
        <v>1839</v>
      </c>
      <c r="M320" s="9">
        <v>0</v>
      </c>
      <c r="N320" s="50">
        <v>7999</v>
      </c>
      <c r="O320" s="50">
        <v>0</v>
      </c>
      <c r="P320" s="40">
        <f t="shared" si="358"/>
        <v>0</v>
      </c>
      <c r="Q320" s="39"/>
      <c r="R320" s="39">
        <v>1295</v>
      </c>
      <c r="S320" s="9" t="s">
        <v>262</v>
      </c>
      <c r="T320" s="41">
        <f t="shared" ref="T320:U320" si="392">E320</f>
        <v>7999</v>
      </c>
      <c r="U320" s="41">
        <f t="shared" si="392"/>
        <v>0</v>
      </c>
      <c r="V320" s="39"/>
      <c r="W320" s="42">
        <f>SUM(W315:W319)</f>
        <v>7999</v>
      </c>
      <c r="X320" s="42"/>
      <c r="Y320" s="42">
        <f>SUM(Y315:Y319)</f>
        <v>7850</v>
      </c>
      <c r="Z320" s="42"/>
      <c r="AA320" s="42">
        <v>10385</v>
      </c>
      <c r="AB320" s="42"/>
      <c r="AC320" s="42">
        <v>10423</v>
      </c>
      <c r="AD320" s="42"/>
      <c r="AE320" s="42">
        <f>SUM(AE315:AE319)</f>
        <v>6676</v>
      </c>
      <c r="AF320" s="42"/>
      <c r="AG320" s="42">
        <f>SUM(AG315:AG319)</f>
        <v>16994</v>
      </c>
      <c r="AH320" s="42"/>
      <c r="AI320" s="42">
        <f>SUM(AI315:AI319)</f>
        <v>6842</v>
      </c>
      <c r="AJ320" s="42"/>
      <c r="AK320" s="42">
        <f>SUM(AK315:AK319)</f>
        <v>10870</v>
      </c>
      <c r="AL320" s="4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49">
        <f t="shared" si="360"/>
        <v>-7999</v>
      </c>
      <c r="CH320" s="39"/>
      <c r="CI320" s="39"/>
      <c r="CJ320" s="39"/>
      <c r="CK320" s="39"/>
      <c r="CL320" s="39"/>
      <c r="CM320" s="39"/>
      <c r="CN320" s="39"/>
      <c r="CO320" s="39"/>
      <c r="CP320" s="9"/>
      <c r="CQ320" s="9"/>
    </row>
    <row r="321" spans="1:95" ht="15.75" customHeight="1">
      <c r="A321" s="9"/>
      <c r="B321" s="9"/>
      <c r="C321" s="9"/>
      <c r="D321" s="9"/>
      <c r="E321" s="9"/>
      <c r="F321" s="9"/>
      <c r="G321" s="39"/>
      <c r="H321" s="49"/>
      <c r="I321" s="49"/>
      <c r="J321" s="9"/>
      <c r="K321" s="9"/>
      <c r="L321" s="9"/>
      <c r="M321" s="9"/>
      <c r="N321" s="9"/>
      <c r="O321" s="9"/>
      <c r="P321" s="40">
        <f t="shared" si="358"/>
        <v>0</v>
      </c>
      <c r="Q321" s="39"/>
      <c r="R321" s="39"/>
      <c r="S321" s="39"/>
      <c r="T321" s="41">
        <f t="shared" ref="T321:U321" si="393">E321</f>
        <v>0</v>
      </c>
      <c r="U321" s="41">
        <f t="shared" si="393"/>
        <v>0</v>
      </c>
      <c r="V321" s="39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49">
        <f t="shared" si="360"/>
        <v>0</v>
      </c>
      <c r="CH321" s="39"/>
      <c r="CI321" s="39"/>
      <c r="CJ321" s="39"/>
      <c r="CK321" s="39"/>
      <c r="CL321" s="39"/>
      <c r="CM321" s="39"/>
      <c r="CN321" s="39"/>
      <c r="CO321" s="39"/>
      <c r="CP321" s="9"/>
      <c r="CQ321" s="9"/>
    </row>
    <row r="322" spans="1:95" ht="15.75" customHeight="1">
      <c r="A322" s="9">
        <v>1297</v>
      </c>
      <c r="B322" s="9" t="s">
        <v>274</v>
      </c>
      <c r="C322" s="9">
        <v>0</v>
      </c>
      <c r="D322" s="9">
        <v>0</v>
      </c>
      <c r="E322" s="9">
        <v>349</v>
      </c>
      <c r="F322" s="9">
        <v>0</v>
      </c>
      <c r="G322" s="39"/>
      <c r="H322" s="49">
        <f>+E322-F322-N322+O322</f>
        <v>0</v>
      </c>
      <c r="I322" s="49"/>
      <c r="J322" s="9">
        <v>1297</v>
      </c>
      <c r="K322" s="9" t="s">
        <v>274</v>
      </c>
      <c r="L322" s="50">
        <v>5439</v>
      </c>
      <c r="M322" s="9">
        <v>0</v>
      </c>
      <c r="N322" s="9">
        <v>349</v>
      </c>
      <c r="O322" s="50">
        <v>0</v>
      </c>
      <c r="P322" s="40">
        <f t="shared" si="358"/>
        <v>0</v>
      </c>
      <c r="Q322" s="39"/>
      <c r="R322" s="39">
        <v>1297</v>
      </c>
      <c r="S322" s="39" t="s">
        <v>274</v>
      </c>
      <c r="T322" s="41">
        <f t="shared" ref="T322:U322" si="394">E322</f>
        <v>349</v>
      </c>
      <c r="U322" s="41">
        <f t="shared" si="394"/>
        <v>0</v>
      </c>
      <c r="V322" s="39"/>
      <c r="W322" s="42">
        <f>+W313+W320</f>
        <v>349</v>
      </c>
      <c r="X322" s="42"/>
      <c r="Y322" s="42">
        <f>+Y313+Y320</f>
        <v>-1150</v>
      </c>
      <c r="Z322" s="42"/>
      <c r="AA322" s="42">
        <v>1885</v>
      </c>
      <c r="AB322" s="42"/>
      <c r="AC322" s="42">
        <v>1823</v>
      </c>
      <c r="AD322" s="42"/>
      <c r="AE322" s="42">
        <f>+AE313+AE320</f>
        <v>-1724</v>
      </c>
      <c r="AF322" s="42"/>
      <c r="AG322" s="42">
        <f>+AG313+AG320</f>
        <v>7994</v>
      </c>
      <c r="AH322" s="42"/>
      <c r="AI322" s="42">
        <f>+AI313+AI320</f>
        <v>-708</v>
      </c>
      <c r="AJ322" s="42"/>
      <c r="AK322" s="42">
        <f>+AK313+AK320</f>
        <v>4215</v>
      </c>
      <c r="AL322" s="4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49">
        <f t="shared" si="360"/>
        <v>-349</v>
      </c>
      <c r="CH322" s="39"/>
      <c r="CI322" s="39"/>
      <c r="CJ322" s="39"/>
      <c r="CK322" s="39"/>
      <c r="CL322" s="39"/>
      <c r="CM322" s="39"/>
      <c r="CN322" s="39"/>
      <c r="CO322" s="39"/>
      <c r="CP322" s="9"/>
      <c r="CQ322" s="9"/>
    </row>
    <row r="323" spans="1:95" ht="15.75" customHeight="1">
      <c r="A323" s="9"/>
      <c r="B323" s="9"/>
      <c r="C323" s="9"/>
      <c r="D323" s="9"/>
      <c r="E323" s="9"/>
      <c r="F323" s="9"/>
      <c r="G323" s="39"/>
      <c r="H323" s="49"/>
      <c r="I323" s="49"/>
      <c r="J323" s="9"/>
      <c r="K323" s="9"/>
      <c r="L323" s="9"/>
      <c r="M323" s="9"/>
      <c r="N323" s="9"/>
      <c r="O323" s="9"/>
      <c r="P323" s="40">
        <f t="shared" si="358"/>
        <v>0</v>
      </c>
      <c r="Q323" s="39"/>
      <c r="R323" s="39"/>
      <c r="S323" s="39"/>
      <c r="T323" s="41">
        <f t="shared" ref="T323:U323" si="395">E323</f>
        <v>0</v>
      </c>
      <c r="U323" s="41">
        <f t="shared" si="395"/>
        <v>0</v>
      </c>
      <c r="V323" s="39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55" t="s">
        <v>73</v>
      </c>
      <c r="AJ323" s="55"/>
      <c r="AK323" s="42"/>
      <c r="AL323" s="4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49">
        <f t="shared" si="360"/>
        <v>0</v>
      </c>
      <c r="CH323" s="39"/>
      <c r="CI323" s="39"/>
      <c r="CJ323" s="39"/>
      <c r="CK323" s="39"/>
      <c r="CL323" s="39"/>
      <c r="CM323" s="39"/>
      <c r="CN323" s="39"/>
      <c r="CO323" s="39"/>
      <c r="CP323" s="9"/>
      <c r="CQ323" s="9"/>
    </row>
    <row r="324" spans="1:95" ht="15.75" customHeight="1">
      <c r="A324" s="9">
        <v>1415</v>
      </c>
      <c r="B324" s="9" t="s">
        <v>303</v>
      </c>
      <c r="C324" s="9">
        <v>0</v>
      </c>
      <c r="D324" s="9">
        <v>0</v>
      </c>
      <c r="E324" s="9">
        <v>0</v>
      </c>
      <c r="F324" s="9">
        <v>-1400</v>
      </c>
      <c r="G324" s="39"/>
      <c r="H324" s="49">
        <f t="shared" ref="H324:H328" si="396">+E324-F324-N324+O324</f>
        <v>0</v>
      </c>
      <c r="I324" s="49"/>
      <c r="J324" s="9">
        <v>1415</v>
      </c>
      <c r="K324" s="9" t="s">
        <v>303</v>
      </c>
      <c r="L324" s="9">
        <v>0</v>
      </c>
      <c r="M324" s="9">
        <v>-1400</v>
      </c>
      <c r="N324" s="9">
        <v>0</v>
      </c>
      <c r="O324" s="50">
        <v>-1400</v>
      </c>
      <c r="P324" s="40">
        <f t="shared" si="358"/>
        <v>0</v>
      </c>
      <c r="Q324" s="39"/>
      <c r="R324" s="39">
        <v>1415</v>
      </c>
      <c r="S324" s="9" t="s">
        <v>303</v>
      </c>
      <c r="T324" s="41">
        <f t="shared" ref="T324:U324" si="397">E324</f>
        <v>0</v>
      </c>
      <c r="U324" s="41">
        <f t="shared" si="397"/>
        <v>-1400</v>
      </c>
      <c r="V324" s="39"/>
      <c r="W324" s="42">
        <f t="shared" ref="W324:W327" si="398">+T324+U324</f>
        <v>-1400</v>
      </c>
      <c r="X324" s="42"/>
      <c r="Y324" s="42">
        <v>-2100</v>
      </c>
      <c r="Z324" s="42"/>
      <c r="AA324" s="42">
        <v>-2985</v>
      </c>
      <c r="AB324" s="42"/>
      <c r="AC324" s="42">
        <v>-2260</v>
      </c>
      <c r="AD324" s="42"/>
      <c r="AE324" s="42">
        <v>-5350</v>
      </c>
      <c r="AF324" s="42"/>
      <c r="AG324" s="42">
        <v>0</v>
      </c>
      <c r="AH324" s="42"/>
      <c r="AI324" s="42">
        <v>0</v>
      </c>
      <c r="AJ324" s="42"/>
      <c r="AK324" s="42">
        <v>0</v>
      </c>
      <c r="AL324" s="49"/>
      <c r="AM324" s="49">
        <f>+W324</f>
        <v>-1400</v>
      </c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49">
        <f t="shared" si="360"/>
        <v>0</v>
      </c>
      <c r="CH324" s="39"/>
      <c r="CI324" s="39"/>
      <c r="CJ324" s="39"/>
      <c r="CK324" s="39"/>
      <c r="CL324" s="39"/>
      <c r="CM324" s="39"/>
      <c r="CN324" s="39"/>
      <c r="CO324" s="39"/>
      <c r="CP324" s="9"/>
      <c r="CQ324" s="9"/>
    </row>
    <row r="325" spans="1:95" ht="15.75" customHeight="1">
      <c r="A325" s="9">
        <v>1436</v>
      </c>
      <c r="B325" s="9" t="s">
        <v>234</v>
      </c>
      <c r="C325" s="9">
        <v>0</v>
      </c>
      <c r="D325" s="9">
        <v>0</v>
      </c>
      <c r="E325" s="9">
        <v>0</v>
      </c>
      <c r="F325" s="9">
        <v>0</v>
      </c>
      <c r="G325" s="39"/>
      <c r="H325" s="49">
        <f t="shared" si="396"/>
        <v>0</v>
      </c>
      <c r="I325" s="49"/>
      <c r="J325" s="9">
        <v>1436</v>
      </c>
      <c r="K325" s="9" t="s">
        <v>234</v>
      </c>
      <c r="L325" s="9">
        <v>0</v>
      </c>
      <c r="M325" s="9">
        <v>0</v>
      </c>
      <c r="N325" s="9">
        <v>0</v>
      </c>
      <c r="O325" s="50">
        <v>0</v>
      </c>
      <c r="P325" s="40">
        <f t="shared" si="358"/>
        <v>0</v>
      </c>
      <c r="Q325" s="39"/>
      <c r="R325" s="39">
        <v>1436</v>
      </c>
      <c r="S325" s="9" t="s">
        <v>234</v>
      </c>
      <c r="T325" s="41">
        <f t="shared" ref="T325:U325" si="399">E325</f>
        <v>0</v>
      </c>
      <c r="U325" s="41">
        <f t="shared" si="399"/>
        <v>0</v>
      </c>
      <c r="V325" s="39"/>
      <c r="W325" s="42">
        <f t="shared" si="398"/>
        <v>0</v>
      </c>
      <c r="X325" s="42"/>
      <c r="Y325" s="42">
        <v>-3000</v>
      </c>
      <c r="Z325" s="42"/>
      <c r="AA325" s="42">
        <v>0</v>
      </c>
      <c r="AB325" s="42"/>
      <c r="AC325" s="42">
        <v>0</v>
      </c>
      <c r="AD325" s="42"/>
      <c r="AE325" s="42">
        <v>-4525.25</v>
      </c>
      <c r="AF325" s="42"/>
      <c r="AG325" s="42"/>
      <c r="AH325" s="42"/>
      <c r="AI325" s="42"/>
      <c r="AJ325" s="42"/>
      <c r="AK325" s="42"/>
      <c r="AL325" s="49"/>
      <c r="AM325" s="49"/>
      <c r="AN325" s="49"/>
      <c r="AO325" s="49"/>
      <c r="AP325" s="39"/>
      <c r="AQ325" s="42">
        <f>+W325</f>
        <v>0</v>
      </c>
      <c r="AR325" s="42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49">
        <f t="shared" si="360"/>
        <v>0</v>
      </c>
      <c r="CH325" s="39"/>
      <c r="CI325" s="39"/>
      <c r="CJ325" s="39"/>
      <c r="CK325" s="39"/>
      <c r="CL325" s="39"/>
      <c r="CM325" s="39"/>
      <c r="CN325" s="39"/>
      <c r="CO325" s="39"/>
      <c r="CP325" s="9"/>
      <c r="CQ325" s="9"/>
    </row>
    <row r="326" spans="1:95" ht="15.75" customHeight="1">
      <c r="A326" s="9">
        <v>1438</v>
      </c>
      <c r="B326" s="9" t="s">
        <v>235</v>
      </c>
      <c r="C326" s="9">
        <v>0</v>
      </c>
      <c r="D326" s="9">
        <v>0</v>
      </c>
      <c r="E326" s="9">
        <v>0</v>
      </c>
      <c r="F326" s="9">
        <v>0</v>
      </c>
      <c r="G326" s="39"/>
      <c r="H326" s="49">
        <f t="shared" si="396"/>
        <v>0</v>
      </c>
      <c r="I326" s="49"/>
      <c r="J326" s="9">
        <v>1438</v>
      </c>
      <c r="K326" s="9" t="s">
        <v>235</v>
      </c>
      <c r="L326" s="9">
        <v>0</v>
      </c>
      <c r="M326" s="9">
        <v>0</v>
      </c>
      <c r="N326" s="9">
        <v>0</v>
      </c>
      <c r="O326" s="50">
        <v>0</v>
      </c>
      <c r="P326" s="40">
        <f t="shared" si="358"/>
        <v>0</v>
      </c>
      <c r="Q326" s="39"/>
      <c r="R326" s="39">
        <v>1438</v>
      </c>
      <c r="S326" s="9" t="s">
        <v>235</v>
      </c>
      <c r="T326" s="41">
        <f t="shared" ref="T326:U326" si="400">E326</f>
        <v>0</v>
      </c>
      <c r="U326" s="41">
        <f t="shared" si="400"/>
        <v>0</v>
      </c>
      <c r="V326" s="39"/>
      <c r="W326" s="42">
        <f t="shared" si="398"/>
        <v>0</v>
      </c>
      <c r="X326" s="42"/>
      <c r="Y326" s="42">
        <v>0</v>
      </c>
      <c r="Z326" s="42"/>
      <c r="AA326" s="42">
        <v>0</v>
      </c>
      <c r="AB326" s="42"/>
      <c r="AC326" s="42">
        <v>0</v>
      </c>
      <c r="AD326" s="42"/>
      <c r="AE326" s="42">
        <v>-1801</v>
      </c>
      <c r="AF326" s="42"/>
      <c r="AG326" s="42">
        <v>0</v>
      </c>
      <c r="AH326" s="42"/>
      <c r="AI326" s="42">
        <v>0</v>
      </c>
      <c r="AJ326" s="42"/>
      <c r="AK326" s="42">
        <v>0</v>
      </c>
      <c r="AL326" s="49"/>
      <c r="AM326" s="39"/>
      <c r="AN326" s="39"/>
      <c r="AO326" s="39"/>
      <c r="AP326" s="39"/>
      <c r="AQ326" s="39"/>
      <c r="AR326" s="39"/>
      <c r="AS326" s="49">
        <f t="shared" ref="AS326:AS327" si="401">+W326</f>
        <v>0</v>
      </c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49">
        <f t="shared" si="360"/>
        <v>0</v>
      </c>
      <c r="CH326" s="39"/>
      <c r="CI326" s="39"/>
      <c r="CJ326" s="39"/>
      <c r="CK326" s="39"/>
      <c r="CL326" s="39"/>
      <c r="CM326" s="39"/>
      <c r="CN326" s="39"/>
      <c r="CO326" s="39"/>
      <c r="CP326" s="9"/>
      <c r="CQ326" s="9"/>
    </row>
    <row r="327" spans="1:95" ht="15.75" customHeight="1">
      <c r="A327" s="9">
        <v>1440</v>
      </c>
      <c r="B327" s="9" t="s">
        <v>304</v>
      </c>
      <c r="C327" s="9">
        <v>0</v>
      </c>
      <c r="D327" s="9">
        <v>0</v>
      </c>
      <c r="E327" s="9">
        <v>0</v>
      </c>
      <c r="F327" s="9">
        <v>0</v>
      </c>
      <c r="G327" s="39"/>
      <c r="H327" s="49">
        <f t="shared" si="396"/>
        <v>0</v>
      </c>
      <c r="I327" s="49"/>
      <c r="J327" s="9">
        <v>1440</v>
      </c>
      <c r="K327" s="9" t="s">
        <v>304</v>
      </c>
      <c r="L327" s="9">
        <v>0</v>
      </c>
      <c r="M327" s="9">
        <v>0</v>
      </c>
      <c r="N327" s="9">
        <v>0</v>
      </c>
      <c r="O327" s="50">
        <v>0</v>
      </c>
      <c r="P327" s="40">
        <f t="shared" si="358"/>
        <v>0</v>
      </c>
      <c r="Q327" s="39"/>
      <c r="R327" s="39">
        <v>1440</v>
      </c>
      <c r="S327" s="9" t="s">
        <v>304</v>
      </c>
      <c r="T327" s="41">
        <f t="shared" ref="T327:U327" si="402">E327</f>
        <v>0</v>
      </c>
      <c r="U327" s="41">
        <f t="shared" si="402"/>
        <v>0</v>
      </c>
      <c r="V327" s="39"/>
      <c r="W327" s="42">
        <f t="shared" si="398"/>
        <v>0</v>
      </c>
      <c r="X327" s="42"/>
      <c r="Y327" s="42">
        <v>0</v>
      </c>
      <c r="Z327" s="42"/>
      <c r="AA327" s="42">
        <v>0</v>
      </c>
      <c r="AB327" s="42"/>
      <c r="AC327" s="42">
        <v>0</v>
      </c>
      <c r="AD327" s="42"/>
      <c r="AE327" s="42">
        <v>-337.5</v>
      </c>
      <c r="AF327" s="42"/>
      <c r="AG327" s="42"/>
      <c r="AH327" s="42"/>
      <c r="AI327" s="42"/>
      <c r="AJ327" s="42"/>
      <c r="AK327" s="42"/>
      <c r="AL327" s="49"/>
      <c r="AM327" s="39"/>
      <c r="AN327" s="39"/>
      <c r="AO327" s="39"/>
      <c r="AP327" s="39"/>
      <c r="AQ327" s="39"/>
      <c r="AR327" s="39"/>
      <c r="AS327" s="49">
        <f t="shared" si="401"/>
        <v>0</v>
      </c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49">
        <f t="shared" si="360"/>
        <v>0</v>
      </c>
      <c r="CH327" s="39"/>
      <c r="CI327" s="39"/>
      <c r="CJ327" s="39"/>
      <c r="CK327" s="39"/>
      <c r="CL327" s="39"/>
      <c r="CM327" s="39"/>
      <c r="CN327" s="39"/>
      <c r="CO327" s="39"/>
      <c r="CP327" s="9"/>
      <c r="CQ327" s="9"/>
    </row>
    <row r="328" spans="1:95" ht="15.75" customHeight="1">
      <c r="A328" s="9">
        <v>1445</v>
      </c>
      <c r="B328" s="9" t="s">
        <v>239</v>
      </c>
      <c r="C328" s="9">
        <v>0</v>
      </c>
      <c r="D328" s="9">
        <v>0</v>
      </c>
      <c r="E328" s="9">
        <v>0</v>
      </c>
      <c r="F328" s="9">
        <v>-1400</v>
      </c>
      <c r="G328" s="39"/>
      <c r="H328" s="49">
        <f t="shared" si="396"/>
        <v>0</v>
      </c>
      <c r="I328" s="49"/>
      <c r="J328" s="9">
        <v>1445</v>
      </c>
      <c r="K328" s="9" t="s">
        <v>239</v>
      </c>
      <c r="L328" s="9">
        <v>0</v>
      </c>
      <c r="M328" s="9">
        <v>-1400</v>
      </c>
      <c r="N328" s="9">
        <v>0</v>
      </c>
      <c r="O328" s="50">
        <v>-1400</v>
      </c>
      <c r="P328" s="40">
        <f t="shared" si="358"/>
        <v>0</v>
      </c>
      <c r="Q328" s="39"/>
      <c r="R328" s="39">
        <v>1445</v>
      </c>
      <c r="S328" s="9" t="s">
        <v>239</v>
      </c>
      <c r="T328" s="41">
        <f t="shared" ref="T328:U328" si="403">E328</f>
        <v>0</v>
      </c>
      <c r="U328" s="41">
        <f t="shared" si="403"/>
        <v>-1400</v>
      </c>
      <c r="V328" s="39"/>
      <c r="W328" s="42">
        <f>SUM(W324:W327)</f>
        <v>-1400</v>
      </c>
      <c r="X328" s="42"/>
      <c r="Y328" s="42">
        <f>SUM(Y324:Y327)</f>
        <v>-5100</v>
      </c>
      <c r="Z328" s="42"/>
      <c r="AA328" s="42">
        <v>-2985</v>
      </c>
      <c r="AB328" s="42"/>
      <c r="AC328" s="42">
        <v>-2260</v>
      </c>
      <c r="AD328" s="42"/>
      <c r="AE328" s="42">
        <f>SUM(AE324:AE327)</f>
        <v>-12013.75</v>
      </c>
      <c r="AF328" s="42"/>
      <c r="AG328" s="42">
        <f>SUM(AG324:AG327)</f>
        <v>0</v>
      </c>
      <c r="AH328" s="42"/>
      <c r="AI328" s="42">
        <f>SUM(AI324:AI327)</f>
        <v>0</v>
      </c>
      <c r="AJ328" s="42"/>
      <c r="AK328" s="42">
        <f>SUM(AK324:AK327)</f>
        <v>0</v>
      </c>
      <c r="AL328" s="4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49">
        <f t="shared" si="360"/>
        <v>1400</v>
      </c>
      <c r="CH328" s="39"/>
      <c r="CI328" s="39"/>
      <c r="CJ328" s="39"/>
      <c r="CK328" s="39"/>
      <c r="CL328" s="39"/>
      <c r="CM328" s="39"/>
      <c r="CN328" s="39"/>
      <c r="CO328" s="39"/>
      <c r="CP328" s="9"/>
      <c r="CQ328" s="9"/>
    </row>
    <row r="329" spans="1:95" ht="15.75" customHeight="1">
      <c r="A329" s="9"/>
      <c r="B329" s="9"/>
      <c r="C329" s="9"/>
      <c r="D329" s="9"/>
      <c r="E329" s="9"/>
      <c r="F329" s="9"/>
      <c r="G329" s="39"/>
      <c r="H329" s="49"/>
      <c r="I329" s="49"/>
      <c r="J329" s="9"/>
      <c r="K329" s="9"/>
      <c r="L329" s="9"/>
      <c r="M329" s="9"/>
      <c r="N329" s="9"/>
      <c r="O329" s="9"/>
      <c r="P329" s="40">
        <f t="shared" si="358"/>
        <v>0</v>
      </c>
      <c r="Q329" s="39"/>
      <c r="R329" s="39"/>
      <c r="S329" s="9"/>
      <c r="T329" s="41">
        <f t="shared" ref="T329:U329" si="404">E329</f>
        <v>0</v>
      </c>
      <c r="U329" s="41">
        <f t="shared" si="404"/>
        <v>0</v>
      </c>
      <c r="V329" s="39"/>
      <c r="W329" s="42">
        <f t="shared" ref="W329:W336" si="405">+T329+U329</f>
        <v>0</v>
      </c>
      <c r="X329" s="42"/>
      <c r="Y329" s="42">
        <f>+V329+W329</f>
        <v>0</v>
      </c>
      <c r="Z329" s="42"/>
      <c r="AA329" s="42">
        <v>0</v>
      </c>
      <c r="AB329" s="42"/>
      <c r="AC329" s="42">
        <v>0</v>
      </c>
      <c r="AD329" s="42"/>
      <c r="AE329" s="42">
        <v>0</v>
      </c>
      <c r="AF329" s="42"/>
      <c r="AG329" s="42"/>
      <c r="AH329" s="42"/>
      <c r="AI329" s="42"/>
      <c r="AJ329" s="42"/>
      <c r="AK329" s="42"/>
      <c r="AL329" s="49"/>
      <c r="AM329" s="39"/>
      <c r="AN329" s="39"/>
      <c r="AO329" s="39"/>
      <c r="AP329" s="39"/>
      <c r="AQ329" s="39"/>
      <c r="AR329" s="39"/>
      <c r="AS329" s="39"/>
      <c r="AT329" s="39"/>
      <c r="AU329" s="39"/>
      <c r="AV329" s="49"/>
      <c r="AW329" s="4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49">
        <f t="shared" si="360"/>
        <v>0</v>
      </c>
      <c r="CH329" s="39"/>
      <c r="CI329" s="39"/>
      <c r="CJ329" s="39"/>
      <c r="CK329" s="39"/>
      <c r="CL329" s="39"/>
      <c r="CM329" s="39"/>
      <c r="CN329" s="39"/>
      <c r="CO329" s="39"/>
      <c r="CP329" s="9"/>
      <c r="CQ329" s="9"/>
    </row>
    <row r="330" spans="1:95" ht="15.75" customHeight="1">
      <c r="A330" s="9">
        <v>1456</v>
      </c>
      <c r="B330" s="9" t="s">
        <v>241</v>
      </c>
      <c r="C330" s="9">
        <v>0</v>
      </c>
      <c r="D330" s="9">
        <v>0</v>
      </c>
      <c r="E330" s="9">
        <v>0</v>
      </c>
      <c r="F330" s="9">
        <v>0</v>
      </c>
      <c r="G330" s="39"/>
      <c r="H330" s="49">
        <f t="shared" ref="H330:H337" si="406">+E330-F330-N330+O330</f>
        <v>0</v>
      </c>
      <c r="I330" s="49"/>
      <c r="J330" s="9">
        <v>1456</v>
      </c>
      <c r="K330" s="9" t="s">
        <v>241</v>
      </c>
      <c r="L330" s="9">
        <v>0</v>
      </c>
      <c r="M330" s="9">
        <v>0</v>
      </c>
      <c r="N330" s="9">
        <v>0</v>
      </c>
      <c r="O330" s="50">
        <v>0</v>
      </c>
      <c r="P330" s="40">
        <f t="shared" si="358"/>
        <v>0</v>
      </c>
      <c r="Q330" s="39"/>
      <c r="R330" s="39">
        <v>1456</v>
      </c>
      <c r="S330" s="9" t="s">
        <v>241</v>
      </c>
      <c r="T330" s="41">
        <f t="shared" ref="T330:U330" si="407">E330</f>
        <v>0</v>
      </c>
      <c r="U330" s="41">
        <f t="shared" si="407"/>
        <v>0</v>
      </c>
      <c r="V330" s="39"/>
      <c r="W330" s="42">
        <f t="shared" si="405"/>
        <v>0</v>
      </c>
      <c r="X330" s="42"/>
      <c r="Y330" s="42">
        <v>0</v>
      </c>
      <c r="Z330" s="42"/>
      <c r="AA330" s="42">
        <v>0</v>
      </c>
      <c r="AB330" s="42"/>
      <c r="AC330" s="42">
        <v>0</v>
      </c>
      <c r="AD330" s="42"/>
      <c r="AE330" s="42">
        <v>0</v>
      </c>
      <c r="AF330" s="42"/>
      <c r="AG330" s="42"/>
      <c r="AH330" s="42"/>
      <c r="AI330" s="42"/>
      <c r="AJ330" s="42"/>
      <c r="AK330" s="42"/>
      <c r="AL330" s="49"/>
      <c r="AM330" s="39"/>
      <c r="AN330" s="39"/>
      <c r="AO330" s="39"/>
      <c r="AP330" s="39"/>
      <c r="AQ330" s="39"/>
      <c r="AR330" s="39"/>
      <c r="AS330" s="39"/>
      <c r="AT330" s="39"/>
      <c r="AU330" s="39"/>
      <c r="AV330" s="49"/>
      <c r="AW330" s="49"/>
      <c r="AX330" s="49">
        <f>-W330</f>
        <v>0</v>
      </c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A330" s="39"/>
      <c r="CB330" s="39"/>
      <c r="CC330" s="39"/>
      <c r="CD330" s="39"/>
      <c r="CE330" s="39"/>
      <c r="CF330" s="39"/>
      <c r="CG330" s="49">
        <f t="shared" si="360"/>
        <v>0</v>
      </c>
      <c r="CH330" s="39"/>
      <c r="CI330" s="39"/>
      <c r="CJ330" s="39"/>
      <c r="CK330" s="39"/>
      <c r="CL330" s="39"/>
      <c r="CM330" s="39"/>
      <c r="CN330" s="39"/>
      <c r="CO330" s="39"/>
      <c r="CP330" s="9"/>
      <c r="CQ330" s="9"/>
    </row>
    <row r="331" spans="1:95" ht="15.75" customHeight="1">
      <c r="A331" s="9">
        <v>1464</v>
      </c>
      <c r="B331" s="9" t="s">
        <v>306</v>
      </c>
      <c r="C331" s="9">
        <v>0</v>
      </c>
      <c r="D331" s="9">
        <v>0</v>
      </c>
      <c r="E331" s="9">
        <v>0</v>
      </c>
      <c r="F331" s="9">
        <v>0</v>
      </c>
      <c r="G331" s="39"/>
      <c r="H331" s="49">
        <f t="shared" si="406"/>
        <v>0</v>
      </c>
      <c r="I331" s="49"/>
      <c r="J331" s="9">
        <v>1464</v>
      </c>
      <c r="K331" s="9" t="s">
        <v>306</v>
      </c>
      <c r="L331" s="9">
        <v>0</v>
      </c>
      <c r="M331" s="9">
        <v>0</v>
      </c>
      <c r="N331" s="9">
        <v>0</v>
      </c>
      <c r="O331" s="50">
        <v>0</v>
      </c>
      <c r="P331" s="40">
        <f t="shared" si="358"/>
        <v>0</v>
      </c>
      <c r="Q331" s="39"/>
      <c r="R331" s="39">
        <v>1464</v>
      </c>
      <c r="S331" s="9" t="s">
        <v>306</v>
      </c>
      <c r="T331" s="41">
        <f t="shared" ref="T331:U331" si="408">E331</f>
        <v>0</v>
      </c>
      <c r="U331" s="41">
        <f t="shared" si="408"/>
        <v>0</v>
      </c>
      <c r="V331" s="39"/>
      <c r="W331" s="42">
        <f t="shared" si="405"/>
        <v>0</v>
      </c>
      <c r="X331" s="42"/>
      <c r="Y331" s="42">
        <v>0</v>
      </c>
      <c r="Z331" s="42"/>
      <c r="AA331" s="42">
        <v>2910</v>
      </c>
      <c r="AB331" s="42"/>
      <c r="AC331" s="42">
        <v>0</v>
      </c>
      <c r="AD331" s="42"/>
      <c r="AE331" s="42">
        <v>1190</v>
      </c>
      <c r="AF331" s="42"/>
      <c r="AG331" s="42"/>
      <c r="AH331" s="42"/>
      <c r="AI331" s="42"/>
      <c r="AJ331" s="42"/>
      <c r="AK331" s="42"/>
      <c r="AL331" s="49"/>
      <c r="AM331" s="39"/>
      <c r="AN331" s="39"/>
      <c r="AO331" s="39"/>
      <c r="AP331" s="39"/>
      <c r="AQ331" s="39"/>
      <c r="AR331" s="39"/>
      <c r="AS331" s="39"/>
      <c r="AT331" s="39"/>
      <c r="AU331" s="39"/>
      <c r="AV331" s="49">
        <f>+W331</f>
        <v>0</v>
      </c>
      <c r="AW331" s="49"/>
      <c r="AX331" s="4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49">
        <f t="shared" si="360"/>
        <v>0</v>
      </c>
      <c r="CH331" s="39"/>
      <c r="CI331" s="39"/>
      <c r="CJ331" s="39"/>
      <c r="CK331" s="39"/>
      <c r="CL331" s="39"/>
      <c r="CM331" s="39"/>
      <c r="CN331" s="39"/>
      <c r="CO331" s="39"/>
      <c r="CP331" s="9"/>
      <c r="CQ331" s="9"/>
    </row>
    <row r="332" spans="1:95" ht="15.75" customHeight="1">
      <c r="A332" s="9">
        <v>1475</v>
      </c>
      <c r="B332" s="9" t="s">
        <v>267</v>
      </c>
      <c r="C332" s="9">
        <v>0</v>
      </c>
      <c r="D332" s="9">
        <v>0</v>
      </c>
      <c r="E332" s="50">
        <v>3780</v>
      </c>
      <c r="F332" s="9">
        <v>0</v>
      </c>
      <c r="G332" s="39"/>
      <c r="H332" s="49">
        <f t="shared" si="406"/>
        <v>0</v>
      </c>
      <c r="I332" s="49"/>
      <c r="J332" s="9">
        <v>1475</v>
      </c>
      <c r="K332" s="9" t="s">
        <v>267</v>
      </c>
      <c r="L332" s="9">
        <v>0</v>
      </c>
      <c r="M332" s="9">
        <v>0</v>
      </c>
      <c r="N332" s="50">
        <v>3780</v>
      </c>
      <c r="O332" s="50">
        <v>0</v>
      </c>
      <c r="P332" s="40">
        <f t="shared" si="358"/>
        <v>0</v>
      </c>
      <c r="Q332" s="39"/>
      <c r="R332" s="39">
        <v>1475</v>
      </c>
      <c r="S332" s="9" t="s">
        <v>267</v>
      </c>
      <c r="T332" s="41">
        <f t="shared" ref="T332:U332" si="409">E332</f>
        <v>3780</v>
      </c>
      <c r="U332" s="41">
        <f t="shared" si="409"/>
        <v>0</v>
      </c>
      <c r="V332" s="39"/>
      <c r="W332" s="42">
        <f t="shared" si="405"/>
        <v>3780</v>
      </c>
      <c r="X332" s="42"/>
      <c r="Y332" s="42">
        <v>2520</v>
      </c>
      <c r="Z332" s="42"/>
      <c r="AA332" s="42">
        <v>3410</v>
      </c>
      <c r="AB332" s="42"/>
      <c r="AC332" s="42">
        <v>2914.5</v>
      </c>
      <c r="AD332" s="42"/>
      <c r="AE332" s="42">
        <v>4790</v>
      </c>
      <c r="AF332" s="42"/>
      <c r="AG332" s="42">
        <v>0</v>
      </c>
      <c r="AH332" s="42"/>
      <c r="AI332" s="42">
        <v>0</v>
      </c>
      <c r="AJ332" s="42"/>
      <c r="AK332" s="42">
        <v>0</v>
      </c>
      <c r="AL332" s="4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49">
        <f>+W332</f>
        <v>3780</v>
      </c>
      <c r="BC332" s="39"/>
      <c r="BD332" s="39"/>
      <c r="BE332" s="39"/>
      <c r="BF332" s="39"/>
      <c r="BG332" s="39"/>
      <c r="BH332" s="39"/>
      <c r="BI332" s="39"/>
      <c r="BJ332" s="39"/>
      <c r="BK332" s="4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49">
        <f t="shared" si="360"/>
        <v>0</v>
      </c>
      <c r="CH332" s="39"/>
      <c r="CI332" s="39"/>
      <c r="CJ332" s="39"/>
      <c r="CK332" s="39"/>
      <c r="CL332" s="39"/>
      <c r="CM332" s="39"/>
      <c r="CN332" s="39"/>
      <c r="CO332" s="39"/>
      <c r="CP332" s="9"/>
      <c r="CQ332" s="9"/>
    </row>
    <row r="333" spans="1:95" ht="15.75" customHeight="1">
      <c r="A333" s="9">
        <v>1482</v>
      </c>
      <c r="B333" s="9" t="s">
        <v>109</v>
      </c>
      <c r="C333" s="9">
        <v>0</v>
      </c>
      <c r="D333" s="9">
        <v>0</v>
      </c>
      <c r="E333" s="9">
        <v>0</v>
      </c>
      <c r="F333" s="9">
        <v>0</v>
      </c>
      <c r="G333" s="39"/>
      <c r="H333" s="49">
        <f t="shared" si="406"/>
        <v>0</v>
      </c>
      <c r="I333" s="49"/>
      <c r="J333" s="9">
        <v>1482</v>
      </c>
      <c r="K333" s="9" t="s">
        <v>109</v>
      </c>
      <c r="L333" s="9">
        <v>0</v>
      </c>
      <c r="M333" s="9">
        <v>0</v>
      </c>
      <c r="N333" s="9">
        <v>0</v>
      </c>
      <c r="O333" s="50">
        <v>0</v>
      </c>
      <c r="P333" s="40">
        <f t="shared" si="358"/>
        <v>0</v>
      </c>
      <c r="Q333" s="39"/>
      <c r="R333" s="39">
        <v>1482</v>
      </c>
      <c r="S333" s="9" t="s">
        <v>109</v>
      </c>
      <c r="T333" s="41">
        <f t="shared" ref="T333:U333" si="410">E333</f>
        <v>0</v>
      </c>
      <c r="U333" s="41">
        <f t="shared" si="410"/>
        <v>0</v>
      </c>
      <c r="V333" s="39"/>
      <c r="W333" s="42">
        <f t="shared" si="405"/>
        <v>0</v>
      </c>
      <c r="X333" s="42"/>
      <c r="Y333" s="42">
        <v>54</v>
      </c>
      <c r="Z333" s="42"/>
      <c r="AA333" s="42">
        <v>0</v>
      </c>
      <c r="AB333" s="42"/>
      <c r="AC333" s="42">
        <v>0</v>
      </c>
      <c r="AD333" s="42"/>
      <c r="AE333" s="42">
        <v>0</v>
      </c>
      <c r="AF333" s="42"/>
      <c r="AG333" s="42"/>
      <c r="AH333" s="42"/>
      <c r="AI333" s="42"/>
      <c r="AJ333" s="42"/>
      <c r="AK333" s="42"/>
      <c r="AL333" s="4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49"/>
      <c r="BC333" s="39"/>
      <c r="BD333" s="39"/>
      <c r="BE333" s="39"/>
      <c r="BF333" s="39"/>
      <c r="BG333" s="39"/>
      <c r="BH333" s="39"/>
      <c r="BI333" s="49">
        <f>+W333</f>
        <v>0</v>
      </c>
      <c r="BJ333" s="39"/>
      <c r="BK333" s="4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49">
        <f t="shared" si="360"/>
        <v>0</v>
      </c>
      <c r="CH333" s="39"/>
      <c r="CI333" s="39"/>
      <c r="CJ333" s="39"/>
      <c r="CK333" s="39"/>
      <c r="CL333" s="39"/>
      <c r="CM333" s="39"/>
      <c r="CN333" s="39"/>
      <c r="CO333" s="39"/>
      <c r="CP333" s="9"/>
      <c r="CQ333" s="9"/>
    </row>
    <row r="334" spans="1:95" ht="15.75" customHeight="1">
      <c r="A334" s="9">
        <v>1488</v>
      </c>
      <c r="B334" s="9" t="s">
        <v>255</v>
      </c>
      <c r="C334" s="9">
        <v>0</v>
      </c>
      <c r="D334" s="9">
        <v>0</v>
      </c>
      <c r="E334" s="9">
        <v>0</v>
      </c>
      <c r="F334" s="9">
        <v>0</v>
      </c>
      <c r="G334" s="39"/>
      <c r="H334" s="49">
        <f t="shared" si="406"/>
        <v>0</v>
      </c>
      <c r="I334" s="49"/>
      <c r="J334" s="9">
        <v>1488</v>
      </c>
      <c r="K334" s="9" t="s">
        <v>255</v>
      </c>
      <c r="L334" s="9">
        <v>0</v>
      </c>
      <c r="M334" s="9">
        <v>0</v>
      </c>
      <c r="N334" s="9">
        <v>0</v>
      </c>
      <c r="O334" s="50">
        <v>0</v>
      </c>
      <c r="P334" s="40">
        <f t="shared" si="358"/>
        <v>0</v>
      </c>
      <c r="Q334" s="39"/>
      <c r="R334" s="39">
        <v>1488</v>
      </c>
      <c r="S334" s="9" t="s">
        <v>255</v>
      </c>
      <c r="T334" s="41">
        <f t="shared" ref="T334:U334" si="411">E334</f>
        <v>0</v>
      </c>
      <c r="U334" s="41">
        <f t="shared" si="411"/>
        <v>0</v>
      </c>
      <c r="V334" s="39"/>
      <c r="W334" s="42">
        <f t="shared" si="405"/>
        <v>0</v>
      </c>
      <c r="X334" s="42"/>
      <c r="Y334" s="42">
        <v>0</v>
      </c>
      <c r="Z334" s="42"/>
      <c r="AA334" s="42">
        <v>0</v>
      </c>
      <c r="AB334" s="42"/>
      <c r="AC334" s="42">
        <v>0</v>
      </c>
      <c r="AD334" s="42"/>
      <c r="AE334" s="42">
        <v>0</v>
      </c>
      <c r="AF334" s="42"/>
      <c r="AG334" s="42"/>
      <c r="AH334" s="42"/>
      <c r="AI334" s="42"/>
      <c r="AJ334" s="42"/>
      <c r="AK334" s="42"/>
      <c r="AL334" s="4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49"/>
      <c r="BC334" s="39"/>
      <c r="BD334" s="39"/>
      <c r="BE334" s="39"/>
      <c r="BF334" s="39"/>
      <c r="BG334" s="39"/>
      <c r="BH334" s="39"/>
      <c r="BI334" s="39"/>
      <c r="BJ334" s="39"/>
      <c r="BK334" s="49">
        <f>-W334</f>
        <v>0</v>
      </c>
      <c r="BL334" s="39"/>
      <c r="BM334" s="39"/>
      <c r="BN334" s="39"/>
      <c r="BO334" s="39"/>
      <c r="BP334" s="4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49">
        <f t="shared" si="360"/>
        <v>0</v>
      </c>
      <c r="CH334" s="39"/>
      <c r="CI334" s="39"/>
      <c r="CJ334" s="39"/>
      <c r="CK334" s="39"/>
      <c r="CL334" s="39"/>
      <c r="CM334" s="39"/>
      <c r="CN334" s="39"/>
      <c r="CO334" s="39"/>
      <c r="CP334" s="9"/>
      <c r="CQ334" s="9"/>
    </row>
    <row r="335" spans="1:95" ht="15.75" customHeight="1">
      <c r="A335" s="9">
        <v>1491</v>
      </c>
      <c r="B335" s="9" t="s">
        <v>257</v>
      </c>
      <c r="C335" s="9">
        <v>0</v>
      </c>
      <c r="D335" s="9">
        <v>0</v>
      </c>
      <c r="E335" s="9">
        <v>0</v>
      </c>
      <c r="F335" s="9">
        <v>0</v>
      </c>
      <c r="G335" s="39"/>
      <c r="H335" s="49">
        <f t="shared" si="406"/>
        <v>0</v>
      </c>
      <c r="I335" s="49"/>
      <c r="J335" s="9">
        <v>1491</v>
      </c>
      <c r="K335" s="9" t="s">
        <v>257</v>
      </c>
      <c r="L335" s="9">
        <v>0</v>
      </c>
      <c r="M335" s="9">
        <v>0</v>
      </c>
      <c r="N335" s="9">
        <v>0</v>
      </c>
      <c r="O335" s="50">
        <v>0</v>
      </c>
      <c r="P335" s="40">
        <f t="shared" si="358"/>
        <v>0</v>
      </c>
      <c r="Q335" s="39"/>
      <c r="R335" s="39">
        <v>1491</v>
      </c>
      <c r="S335" s="9" t="s">
        <v>257</v>
      </c>
      <c r="T335" s="41">
        <f t="shared" ref="T335:U335" si="412">E335</f>
        <v>0</v>
      </c>
      <c r="U335" s="41">
        <f t="shared" si="412"/>
        <v>0</v>
      </c>
      <c r="V335" s="39"/>
      <c r="W335" s="42">
        <f t="shared" si="405"/>
        <v>0</v>
      </c>
      <c r="X335" s="42"/>
      <c r="Y335" s="42">
        <v>0</v>
      </c>
      <c r="Z335" s="42"/>
      <c r="AA335" s="42">
        <v>0</v>
      </c>
      <c r="AB335" s="42"/>
      <c r="AC335" s="42">
        <v>0</v>
      </c>
      <c r="AD335" s="42"/>
      <c r="AE335" s="42">
        <v>0</v>
      </c>
      <c r="AF335" s="42"/>
      <c r="AG335" s="42"/>
      <c r="AH335" s="42"/>
      <c r="AI335" s="42"/>
      <c r="AJ335" s="42"/>
      <c r="AK335" s="42"/>
      <c r="AL335" s="4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49"/>
      <c r="BC335" s="39"/>
      <c r="BD335" s="39"/>
      <c r="BE335" s="39"/>
      <c r="BF335" s="39"/>
      <c r="BG335" s="39"/>
      <c r="BH335" s="39"/>
      <c r="BI335" s="39"/>
      <c r="BJ335" s="39"/>
      <c r="BK335" s="49"/>
      <c r="BL335" s="39"/>
      <c r="BM335" s="49">
        <f>-W335</f>
        <v>0</v>
      </c>
      <c r="BN335" s="39"/>
      <c r="BO335" s="39"/>
      <c r="BP335" s="4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49">
        <f t="shared" si="360"/>
        <v>0</v>
      </c>
      <c r="CH335" s="39"/>
      <c r="CI335" s="39"/>
      <c r="CJ335" s="39"/>
      <c r="CK335" s="39"/>
      <c r="CL335" s="39"/>
      <c r="CM335" s="39"/>
      <c r="CN335" s="39"/>
      <c r="CO335" s="39"/>
      <c r="CP335" s="9"/>
      <c r="CQ335" s="9"/>
    </row>
    <row r="336" spans="1:95" ht="15.75" customHeight="1">
      <c r="A336" s="9">
        <v>1492</v>
      </c>
      <c r="B336" s="9" t="s">
        <v>258</v>
      </c>
      <c r="C336" s="9">
        <v>0</v>
      </c>
      <c r="D336" s="9">
        <v>0</v>
      </c>
      <c r="E336" s="9">
        <v>0</v>
      </c>
      <c r="F336" s="9">
        <v>0</v>
      </c>
      <c r="G336" s="39"/>
      <c r="H336" s="49">
        <f t="shared" si="406"/>
        <v>0</v>
      </c>
      <c r="I336" s="49"/>
      <c r="J336" s="9">
        <v>1492</v>
      </c>
      <c r="K336" s="9" t="s">
        <v>258</v>
      </c>
      <c r="L336" s="9">
        <v>0</v>
      </c>
      <c r="M336" s="9">
        <v>0</v>
      </c>
      <c r="N336" s="9">
        <v>0</v>
      </c>
      <c r="O336" s="50">
        <v>0</v>
      </c>
      <c r="P336" s="40">
        <f t="shared" si="358"/>
        <v>0</v>
      </c>
      <c r="Q336" s="39"/>
      <c r="R336" s="39">
        <v>1492</v>
      </c>
      <c r="S336" s="9" t="s">
        <v>258</v>
      </c>
      <c r="T336" s="41">
        <f t="shared" ref="T336:U336" si="413">E336</f>
        <v>0</v>
      </c>
      <c r="U336" s="41">
        <f t="shared" si="413"/>
        <v>0</v>
      </c>
      <c r="V336" s="39"/>
      <c r="W336" s="42">
        <f t="shared" si="405"/>
        <v>0</v>
      </c>
      <c r="X336" s="42"/>
      <c r="Y336" s="42">
        <v>0</v>
      </c>
      <c r="Z336" s="42"/>
      <c r="AA336" s="42">
        <v>605</v>
      </c>
      <c r="AB336" s="42"/>
      <c r="AC336" s="42">
        <v>0</v>
      </c>
      <c r="AD336" s="42"/>
      <c r="AE336" s="42">
        <v>2140.5</v>
      </c>
      <c r="AF336" s="42"/>
      <c r="AG336" s="42">
        <v>0</v>
      </c>
      <c r="AH336" s="42"/>
      <c r="AI336" s="42">
        <v>0</v>
      </c>
      <c r="AJ336" s="42"/>
      <c r="AK336" s="42">
        <v>0</v>
      </c>
      <c r="AL336" s="4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49">
        <f>+W336</f>
        <v>0</v>
      </c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49">
        <f t="shared" si="360"/>
        <v>0</v>
      </c>
      <c r="CH336" s="39"/>
      <c r="CI336" s="39"/>
      <c r="CJ336" s="39"/>
      <c r="CK336" s="39"/>
      <c r="CL336" s="39"/>
      <c r="CM336" s="39"/>
      <c r="CN336" s="39"/>
      <c r="CO336" s="39"/>
      <c r="CP336" s="9"/>
      <c r="CQ336" s="9"/>
    </row>
    <row r="337" spans="1:95" ht="15.75" customHeight="1">
      <c r="A337" s="9">
        <v>1495</v>
      </c>
      <c r="B337" s="9" t="s">
        <v>262</v>
      </c>
      <c r="C337" s="9">
        <v>0</v>
      </c>
      <c r="D337" s="9">
        <v>0</v>
      </c>
      <c r="E337" s="50">
        <v>3780</v>
      </c>
      <c r="F337" s="9">
        <v>0</v>
      </c>
      <c r="G337" s="39"/>
      <c r="H337" s="49">
        <f t="shared" si="406"/>
        <v>0</v>
      </c>
      <c r="I337" s="49"/>
      <c r="J337" s="9">
        <v>1495</v>
      </c>
      <c r="K337" s="9" t="s">
        <v>262</v>
      </c>
      <c r="L337" s="9">
        <v>0</v>
      </c>
      <c r="M337" s="9">
        <v>0</v>
      </c>
      <c r="N337" s="50">
        <v>3780</v>
      </c>
      <c r="O337" s="50">
        <v>0</v>
      </c>
      <c r="P337" s="40">
        <f t="shared" si="358"/>
        <v>0</v>
      </c>
      <c r="Q337" s="39"/>
      <c r="R337" s="39">
        <v>1495</v>
      </c>
      <c r="S337" s="9" t="s">
        <v>262</v>
      </c>
      <c r="T337" s="41">
        <f t="shared" ref="T337:U337" si="414">E337</f>
        <v>3780</v>
      </c>
      <c r="U337" s="41">
        <f t="shared" si="414"/>
        <v>0</v>
      </c>
      <c r="V337" s="39"/>
      <c r="W337" s="42">
        <f>SUM(W329:W336)</f>
        <v>3780</v>
      </c>
      <c r="X337" s="42"/>
      <c r="Y337" s="42">
        <f>SUM(Y329:Y336)</f>
        <v>2574</v>
      </c>
      <c r="Z337" s="42"/>
      <c r="AA337" s="42">
        <v>6925</v>
      </c>
      <c r="AB337" s="42"/>
      <c r="AC337" s="42">
        <v>2914.5</v>
      </c>
      <c r="AD337" s="42"/>
      <c r="AE337" s="42">
        <f>SUM(AE329:AE336)</f>
        <v>8120.5</v>
      </c>
      <c r="AF337" s="42"/>
      <c r="AG337" s="42">
        <f>SUM(AG329:AG336)</f>
        <v>0</v>
      </c>
      <c r="AH337" s="42"/>
      <c r="AI337" s="42">
        <f>SUM(AI329:AI336)</f>
        <v>0</v>
      </c>
      <c r="AJ337" s="42"/>
      <c r="AK337" s="42">
        <f>SUM(AK329:AK336)</f>
        <v>0</v>
      </c>
      <c r="AL337" s="4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49">
        <f t="shared" si="360"/>
        <v>-3780</v>
      </c>
      <c r="CH337" s="39"/>
      <c r="CI337" s="39"/>
      <c r="CJ337" s="39"/>
      <c r="CK337" s="39"/>
      <c r="CL337" s="39"/>
      <c r="CM337" s="39"/>
      <c r="CN337" s="39"/>
      <c r="CO337" s="39"/>
      <c r="CP337" s="9"/>
      <c r="CQ337" s="9"/>
    </row>
    <row r="338" spans="1:95" ht="15.75" customHeight="1">
      <c r="A338" s="9"/>
      <c r="B338" s="9"/>
      <c r="C338" s="9"/>
      <c r="D338" s="9"/>
      <c r="E338" s="9"/>
      <c r="F338" s="9"/>
      <c r="G338" s="39"/>
      <c r="H338" s="49"/>
      <c r="I338" s="49"/>
      <c r="J338" s="9"/>
      <c r="K338" s="9"/>
      <c r="L338" s="9"/>
      <c r="M338" s="9"/>
      <c r="N338" s="9"/>
      <c r="O338" s="9"/>
      <c r="P338" s="40">
        <f t="shared" si="358"/>
        <v>0</v>
      </c>
      <c r="Q338" s="39"/>
      <c r="R338" s="39"/>
      <c r="S338" s="39"/>
      <c r="T338" s="41">
        <f t="shared" ref="T338:U338" si="415">E338</f>
        <v>0</v>
      </c>
      <c r="U338" s="41">
        <f t="shared" si="415"/>
        <v>0</v>
      </c>
      <c r="V338" s="39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A338" s="39"/>
      <c r="CB338" s="39"/>
      <c r="CC338" s="39"/>
      <c r="CD338" s="39"/>
      <c r="CE338" s="39"/>
      <c r="CF338" s="39"/>
      <c r="CG338" s="49"/>
      <c r="CH338" s="39"/>
      <c r="CI338" s="39"/>
      <c r="CJ338" s="39"/>
      <c r="CK338" s="39"/>
      <c r="CL338" s="39"/>
      <c r="CM338" s="39"/>
      <c r="CN338" s="39"/>
      <c r="CO338" s="39"/>
      <c r="CP338" s="9"/>
      <c r="CQ338" s="9"/>
    </row>
    <row r="339" spans="1:95" ht="15.75" customHeight="1">
      <c r="A339" s="9">
        <v>1498</v>
      </c>
      <c r="B339" s="9" t="s">
        <v>274</v>
      </c>
      <c r="C339" s="9">
        <v>0</v>
      </c>
      <c r="D339" s="9">
        <v>0</v>
      </c>
      <c r="E339" s="50">
        <v>3780</v>
      </c>
      <c r="F339" s="9">
        <v>0</v>
      </c>
      <c r="G339" s="39"/>
      <c r="H339" s="49">
        <f>+E339-F339-N339+O339</f>
        <v>0</v>
      </c>
      <c r="I339" s="49"/>
      <c r="J339" s="9">
        <v>1498</v>
      </c>
      <c r="K339" s="9" t="s">
        <v>274</v>
      </c>
      <c r="L339" s="9">
        <v>0</v>
      </c>
      <c r="M339" s="9">
        <v>0</v>
      </c>
      <c r="N339" s="50">
        <v>3780</v>
      </c>
      <c r="O339" s="50">
        <v>0</v>
      </c>
      <c r="P339" s="40">
        <f t="shared" si="358"/>
        <v>0</v>
      </c>
      <c r="Q339" s="39"/>
      <c r="R339" s="39">
        <v>1498</v>
      </c>
      <c r="S339" s="39" t="s">
        <v>274</v>
      </c>
      <c r="T339" s="41">
        <f t="shared" ref="T339:U339" si="416">E339</f>
        <v>3780</v>
      </c>
      <c r="U339" s="41">
        <f t="shared" si="416"/>
        <v>0</v>
      </c>
      <c r="V339" s="39"/>
      <c r="W339" s="42">
        <f>+W328+W337</f>
        <v>2380</v>
      </c>
      <c r="X339" s="42"/>
      <c r="Y339" s="42">
        <f>+Y328+Y337</f>
        <v>-2526</v>
      </c>
      <c r="Z339" s="42"/>
      <c r="AA339" s="42">
        <v>3940</v>
      </c>
      <c r="AB339" s="42"/>
      <c r="AC339" s="42">
        <v>654.5</v>
      </c>
      <c r="AD339" s="42"/>
      <c r="AE339" s="42">
        <f>+AE328+AE337</f>
        <v>-3893.25</v>
      </c>
      <c r="AF339" s="42"/>
      <c r="AG339" s="42">
        <f>+AG328+AG337</f>
        <v>0</v>
      </c>
      <c r="AH339" s="42"/>
      <c r="AI339" s="42">
        <f>+AI328+AI337</f>
        <v>0</v>
      </c>
      <c r="AJ339" s="42"/>
      <c r="AK339" s="42">
        <f>+AK328+AK337</f>
        <v>0</v>
      </c>
      <c r="AL339" s="4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A339" s="39"/>
      <c r="CB339" s="39"/>
      <c r="CC339" s="39"/>
      <c r="CD339" s="39"/>
      <c r="CE339" s="39"/>
      <c r="CF339" s="39"/>
      <c r="CG339" s="49">
        <f t="shared" ref="CG339:CG367" si="417">SUM(AM339:CF339)-W339</f>
        <v>-2380</v>
      </c>
      <c r="CH339" s="39"/>
      <c r="CI339" s="39"/>
      <c r="CJ339" s="39"/>
      <c r="CK339" s="39"/>
      <c r="CL339" s="39"/>
      <c r="CM339" s="39"/>
      <c r="CN339" s="39"/>
      <c r="CO339" s="39"/>
      <c r="CP339" s="9"/>
      <c r="CQ339" s="9"/>
    </row>
    <row r="340" spans="1:95" ht="15.75" customHeight="1">
      <c r="A340" s="9"/>
      <c r="B340" s="9"/>
      <c r="C340" s="9"/>
      <c r="D340" s="9"/>
      <c r="E340" s="9"/>
      <c r="F340" s="9"/>
      <c r="G340" s="39"/>
      <c r="H340" s="49"/>
      <c r="I340" s="49"/>
      <c r="J340" s="9"/>
      <c r="K340" s="9"/>
      <c r="L340" s="9"/>
      <c r="M340" s="9"/>
      <c r="N340" s="9"/>
      <c r="O340" s="9"/>
      <c r="P340" s="40">
        <f t="shared" si="358"/>
        <v>0</v>
      </c>
      <c r="Q340" s="39"/>
      <c r="R340" s="39"/>
      <c r="S340" s="39"/>
      <c r="T340" s="41">
        <f t="shared" ref="T340:U340" si="418">E340</f>
        <v>0</v>
      </c>
      <c r="U340" s="41">
        <f t="shared" si="418"/>
        <v>0</v>
      </c>
      <c r="V340" s="39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55" t="s">
        <v>74</v>
      </c>
      <c r="AJ340" s="55"/>
      <c r="AK340" s="42"/>
      <c r="AL340" s="4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39"/>
      <c r="CC340" s="39"/>
      <c r="CD340" s="39"/>
      <c r="CE340" s="39"/>
      <c r="CF340" s="39"/>
      <c r="CG340" s="49">
        <f t="shared" si="417"/>
        <v>0</v>
      </c>
      <c r="CH340" s="39"/>
      <c r="CI340" s="39"/>
      <c r="CJ340" s="39"/>
      <c r="CK340" s="39"/>
      <c r="CL340" s="39"/>
      <c r="CM340" s="39"/>
      <c r="CN340" s="39"/>
      <c r="CO340" s="39"/>
      <c r="CP340" s="9"/>
      <c r="CQ340" s="9"/>
    </row>
    <row r="341" spans="1:95" ht="15.75" customHeight="1">
      <c r="A341" s="9">
        <v>1515</v>
      </c>
      <c r="B341" s="9" t="s">
        <v>230</v>
      </c>
      <c r="C341" s="9">
        <v>0</v>
      </c>
      <c r="D341" s="9">
        <v>0</v>
      </c>
      <c r="E341" s="9">
        <v>0</v>
      </c>
      <c r="F341" s="50">
        <v>-6100</v>
      </c>
      <c r="G341" s="39"/>
      <c r="H341" s="49">
        <f t="shared" ref="H341:H348" si="419">+E341-F341-N341+O341</f>
        <v>0</v>
      </c>
      <c r="I341" s="49"/>
      <c r="J341" s="9">
        <v>1515</v>
      </c>
      <c r="K341" s="9" t="s">
        <v>230</v>
      </c>
      <c r="L341" s="9">
        <v>0</v>
      </c>
      <c r="M341" s="9">
        <v>0</v>
      </c>
      <c r="N341" s="9">
        <v>0</v>
      </c>
      <c r="O341" s="50">
        <v>-6100</v>
      </c>
      <c r="P341" s="40">
        <f t="shared" si="358"/>
        <v>0</v>
      </c>
      <c r="Q341" s="39"/>
      <c r="R341" s="39">
        <v>1515</v>
      </c>
      <c r="S341" s="9" t="s">
        <v>230</v>
      </c>
      <c r="T341" s="41">
        <f t="shared" ref="T341:U341" si="420">E341</f>
        <v>0</v>
      </c>
      <c r="U341" s="41">
        <f t="shared" si="420"/>
        <v>-6100</v>
      </c>
      <c r="V341" s="39"/>
      <c r="W341" s="42">
        <f t="shared" ref="W341:W347" si="421">+T341+U341</f>
        <v>-6100</v>
      </c>
      <c r="X341" s="42"/>
      <c r="Y341" s="42">
        <v>-7400</v>
      </c>
      <c r="Z341" s="42"/>
      <c r="AA341" s="42">
        <v>-7200</v>
      </c>
      <c r="AB341" s="42"/>
      <c r="AC341" s="42">
        <v>-7700</v>
      </c>
      <c r="AD341" s="42"/>
      <c r="AE341" s="42">
        <v>-7100</v>
      </c>
      <c r="AF341" s="42"/>
      <c r="AG341" s="42">
        <v>-6700</v>
      </c>
      <c r="AH341" s="42"/>
      <c r="AI341" s="42">
        <v>-7200</v>
      </c>
      <c r="AJ341" s="42"/>
      <c r="AK341" s="42">
        <v>-6600</v>
      </c>
      <c r="AL341" s="49"/>
      <c r="AM341" s="49">
        <f>+W341</f>
        <v>-6100</v>
      </c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  <c r="BW341" s="39"/>
      <c r="BX341" s="39"/>
      <c r="BY341" s="39"/>
      <c r="BZ341" s="39"/>
      <c r="CA341" s="39"/>
      <c r="CB341" s="39"/>
      <c r="CC341" s="39"/>
      <c r="CD341" s="39"/>
      <c r="CE341" s="39"/>
      <c r="CF341" s="39"/>
      <c r="CG341" s="49">
        <f t="shared" si="417"/>
        <v>0</v>
      </c>
      <c r="CH341" s="39"/>
      <c r="CI341" s="39"/>
      <c r="CJ341" s="39"/>
      <c r="CK341" s="39"/>
      <c r="CL341" s="39"/>
      <c r="CM341" s="39"/>
      <c r="CN341" s="39"/>
      <c r="CO341" s="39"/>
      <c r="CP341" s="9"/>
      <c r="CQ341" s="9"/>
    </row>
    <row r="342" spans="1:95" ht="15.75" customHeight="1">
      <c r="A342" s="9">
        <v>1531</v>
      </c>
      <c r="B342" s="9" t="s">
        <v>232</v>
      </c>
      <c r="C342" s="9">
        <v>0</v>
      </c>
      <c r="D342" s="9">
        <v>0</v>
      </c>
      <c r="E342" s="9">
        <v>0</v>
      </c>
      <c r="F342" s="9">
        <v>-753</v>
      </c>
      <c r="G342" s="39"/>
      <c r="H342" s="49">
        <f t="shared" si="419"/>
        <v>0</v>
      </c>
      <c r="I342" s="49"/>
      <c r="J342" s="9">
        <v>1531</v>
      </c>
      <c r="K342" s="9" t="s">
        <v>232</v>
      </c>
      <c r="L342" s="9">
        <v>0</v>
      </c>
      <c r="M342" s="9">
        <v>0</v>
      </c>
      <c r="N342" s="9">
        <v>0</v>
      </c>
      <c r="O342" s="9">
        <v>-753</v>
      </c>
      <c r="P342" s="40">
        <f t="shared" si="358"/>
        <v>0</v>
      </c>
      <c r="Q342" s="39"/>
      <c r="R342" s="39">
        <v>1531</v>
      </c>
      <c r="S342" s="9" t="s">
        <v>232</v>
      </c>
      <c r="T342" s="41">
        <f t="shared" ref="T342:U342" si="422">E342</f>
        <v>0</v>
      </c>
      <c r="U342" s="41">
        <f t="shared" si="422"/>
        <v>-753</v>
      </c>
      <c r="V342" s="39"/>
      <c r="W342" s="42">
        <f t="shared" si="421"/>
        <v>-753</v>
      </c>
      <c r="X342" s="42"/>
      <c r="Y342" s="42">
        <v>-1326</v>
      </c>
      <c r="Z342" s="42"/>
      <c r="AA342" s="42">
        <v>-619</v>
      </c>
      <c r="AB342" s="42"/>
      <c r="AC342" s="42">
        <v>-682</v>
      </c>
      <c r="AD342" s="42"/>
      <c r="AE342" s="42">
        <v>-788</v>
      </c>
      <c r="AF342" s="42"/>
      <c r="AG342" s="42">
        <v>-1233</v>
      </c>
      <c r="AH342" s="42"/>
      <c r="AI342" s="42">
        <v>-836</v>
      </c>
      <c r="AJ342" s="42"/>
      <c r="AK342" s="42">
        <v>-2608</v>
      </c>
      <c r="AL342" s="49"/>
      <c r="AM342" s="39"/>
      <c r="AN342" s="49">
        <f>+W342</f>
        <v>-753</v>
      </c>
      <c r="AO342" s="4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49">
        <f t="shared" si="417"/>
        <v>0</v>
      </c>
      <c r="CH342" s="39"/>
      <c r="CI342" s="39"/>
      <c r="CJ342" s="39"/>
      <c r="CK342" s="39"/>
      <c r="CL342" s="39"/>
      <c r="CM342" s="39"/>
      <c r="CN342" s="39"/>
      <c r="CO342" s="39"/>
      <c r="CP342" s="9"/>
      <c r="CQ342" s="9"/>
    </row>
    <row r="343" spans="1:95" ht="15.75" customHeight="1">
      <c r="A343" s="9">
        <v>1532</v>
      </c>
      <c r="B343" s="9" t="s">
        <v>343</v>
      </c>
      <c r="C343" s="9"/>
      <c r="D343" s="9"/>
      <c r="E343" s="9">
        <v>0</v>
      </c>
      <c r="F343" s="9">
        <v>-538</v>
      </c>
      <c r="G343" s="39"/>
      <c r="H343" s="49">
        <f t="shared" si="419"/>
        <v>0</v>
      </c>
      <c r="I343" s="49"/>
      <c r="J343" s="9">
        <v>1532</v>
      </c>
      <c r="K343" s="9" t="s">
        <v>266</v>
      </c>
      <c r="L343" s="9">
        <v>0</v>
      </c>
      <c r="M343" s="9">
        <v>0</v>
      </c>
      <c r="N343" s="9">
        <v>0</v>
      </c>
      <c r="O343" s="9">
        <v>-538</v>
      </c>
      <c r="P343" s="40">
        <f t="shared" si="358"/>
        <v>0</v>
      </c>
      <c r="Q343" s="39"/>
      <c r="R343" s="9">
        <v>1532</v>
      </c>
      <c r="S343" s="9" t="s">
        <v>266</v>
      </c>
      <c r="T343" s="41">
        <f t="shared" ref="T343:U343" si="423">E343</f>
        <v>0</v>
      </c>
      <c r="U343" s="41">
        <f t="shared" si="423"/>
        <v>-538</v>
      </c>
      <c r="V343" s="39"/>
      <c r="W343" s="42">
        <f t="shared" si="421"/>
        <v>-538</v>
      </c>
      <c r="X343" s="42"/>
      <c r="Y343" s="42">
        <v>-1434</v>
      </c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9"/>
      <c r="AM343" s="39"/>
      <c r="AN343" s="49"/>
      <c r="AO343" s="49">
        <f>+W343</f>
        <v>-538</v>
      </c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49">
        <f t="shared" si="417"/>
        <v>0</v>
      </c>
      <c r="CH343" s="39"/>
      <c r="CI343" s="39"/>
      <c r="CJ343" s="39"/>
      <c r="CK343" s="39"/>
      <c r="CL343" s="39"/>
      <c r="CM343" s="39"/>
      <c r="CN343" s="39"/>
      <c r="CO343" s="39"/>
      <c r="CP343" s="9"/>
      <c r="CQ343" s="9"/>
    </row>
    <row r="344" spans="1:95" ht="15.75" customHeight="1">
      <c r="A344" s="9">
        <v>1533</v>
      </c>
      <c r="B344" s="9" t="s">
        <v>233</v>
      </c>
      <c r="C344" s="9">
        <v>0</v>
      </c>
      <c r="D344" s="9">
        <v>0</v>
      </c>
      <c r="E344" s="9">
        <v>0</v>
      </c>
      <c r="F344" s="9">
        <v>0</v>
      </c>
      <c r="G344" s="39"/>
      <c r="H344" s="49">
        <f t="shared" si="419"/>
        <v>0</v>
      </c>
      <c r="I344" s="49"/>
      <c r="J344" s="9">
        <v>1533</v>
      </c>
      <c r="K344" s="9" t="s">
        <v>233</v>
      </c>
      <c r="L344" s="9">
        <v>0</v>
      </c>
      <c r="M344" s="9">
        <v>0</v>
      </c>
      <c r="N344" s="9">
        <v>0</v>
      </c>
      <c r="O344" s="9">
        <v>0</v>
      </c>
      <c r="P344" s="40">
        <f t="shared" si="358"/>
        <v>0</v>
      </c>
      <c r="Q344" s="39"/>
      <c r="R344" s="39">
        <v>1533</v>
      </c>
      <c r="S344" s="9" t="s">
        <v>233</v>
      </c>
      <c r="T344" s="41">
        <f t="shared" ref="T344:U344" si="424">E344</f>
        <v>0</v>
      </c>
      <c r="U344" s="41">
        <f t="shared" si="424"/>
        <v>0</v>
      </c>
      <c r="V344" s="39"/>
      <c r="W344" s="42">
        <f t="shared" si="421"/>
        <v>0</v>
      </c>
      <c r="X344" s="42"/>
      <c r="Y344" s="42">
        <v>0</v>
      </c>
      <c r="Z344" s="42"/>
      <c r="AA344" s="42">
        <v>0</v>
      </c>
      <c r="AB344" s="42"/>
      <c r="AC344" s="42">
        <v>0</v>
      </c>
      <c r="AD344" s="42"/>
      <c r="AE344" s="42">
        <v>0</v>
      </c>
      <c r="AF344" s="42"/>
      <c r="AG344" s="42">
        <v>0</v>
      </c>
      <c r="AH344" s="42"/>
      <c r="AI344" s="42">
        <v>0</v>
      </c>
      <c r="AJ344" s="42"/>
      <c r="AK344" s="42">
        <v>0</v>
      </c>
      <c r="AL344" s="49"/>
      <c r="AM344" s="39"/>
      <c r="AN344" s="39"/>
      <c r="AO344" s="39"/>
      <c r="AP344" s="49">
        <f>+W344</f>
        <v>0</v>
      </c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49">
        <f t="shared" si="417"/>
        <v>0</v>
      </c>
      <c r="CH344" s="39"/>
      <c r="CI344" s="39"/>
      <c r="CJ344" s="39"/>
      <c r="CK344" s="39"/>
      <c r="CL344" s="39"/>
      <c r="CM344" s="39"/>
      <c r="CN344" s="39"/>
      <c r="CO344" s="39"/>
      <c r="CP344" s="9"/>
      <c r="CQ344" s="9"/>
    </row>
    <row r="345" spans="1:95" ht="15.75" customHeight="1">
      <c r="A345" s="9">
        <v>1536</v>
      </c>
      <c r="B345" s="9" t="s">
        <v>234</v>
      </c>
      <c r="C345" s="9">
        <v>0</v>
      </c>
      <c r="D345" s="9">
        <v>0</v>
      </c>
      <c r="E345" s="9">
        <v>0</v>
      </c>
      <c r="F345" s="9">
        <v>-150</v>
      </c>
      <c r="G345" s="39"/>
      <c r="H345" s="49">
        <f t="shared" si="419"/>
        <v>0</v>
      </c>
      <c r="I345" s="49"/>
      <c r="J345" s="9">
        <v>1536</v>
      </c>
      <c r="K345" s="9" t="s">
        <v>234</v>
      </c>
      <c r="L345" s="9">
        <v>0</v>
      </c>
      <c r="M345" s="9">
        <v>-150</v>
      </c>
      <c r="N345" s="9">
        <v>0</v>
      </c>
      <c r="O345" s="9">
        <v>-150</v>
      </c>
      <c r="P345" s="40">
        <f t="shared" si="358"/>
        <v>0</v>
      </c>
      <c r="Q345" s="39"/>
      <c r="R345" s="39">
        <v>1536</v>
      </c>
      <c r="S345" s="9" t="s">
        <v>234</v>
      </c>
      <c r="T345" s="41">
        <f t="shared" ref="T345:U345" si="425">E345</f>
        <v>0</v>
      </c>
      <c r="U345" s="41">
        <f t="shared" si="425"/>
        <v>-150</v>
      </c>
      <c r="V345" s="39"/>
      <c r="W345" s="42">
        <f t="shared" si="421"/>
        <v>-150</v>
      </c>
      <c r="X345" s="42"/>
      <c r="Y345" s="42">
        <v>0</v>
      </c>
      <c r="Z345" s="42"/>
      <c r="AA345" s="42">
        <v>-2104</v>
      </c>
      <c r="AB345" s="42"/>
      <c r="AC345" s="42">
        <v>-577</v>
      </c>
      <c r="AD345" s="42"/>
      <c r="AE345" s="42">
        <v>-400</v>
      </c>
      <c r="AF345" s="42"/>
      <c r="AG345" s="42">
        <v>0</v>
      </c>
      <c r="AH345" s="42"/>
      <c r="AI345" s="42">
        <v>-1526</v>
      </c>
      <c r="AJ345" s="42"/>
      <c r="AK345" s="42">
        <v>0</v>
      </c>
      <c r="AL345" s="49"/>
      <c r="AM345" s="39"/>
      <c r="AN345" s="39"/>
      <c r="AO345" s="39"/>
      <c r="AP345" s="39"/>
      <c r="AQ345" s="49">
        <f>+W345</f>
        <v>-150</v>
      </c>
      <c r="AR345" s="4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49">
        <f t="shared" si="417"/>
        <v>0</v>
      </c>
      <c r="CH345" s="39"/>
      <c r="CI345" s="39"/>
      <c r="CJ345" s="39"/>
      <c r="CK345" s="39"/>
      <c r="CL345" s="39"/>
      <c r="CM345" s="39"/>
      <c r="CN345" s="39"/>
      <c r="CO345" s="39"/>
      <c r="CP345" s="9"/>
      <c r="CQ345" s="9"/>
    </row>
    <row r="346" spans="1:95" ht="15.75" customHeight="1">
      <c r="A346" s="9">
        <v>1538</v>
      </c>
      <c r="B346" s="9" t="s">
        <v>235</v>
      </c>
      <c r="C346" s="9">
        <v>0</v>
      </c>
      <c r="D346" s="9">
        <v>0</v>
      </c>
      <c r="E346" s="9">
        <v>0</v>
      </c>
      <c r="F346" s="9">
        <v>-506</v>
      </c>
      <c r="G346" s="39"/>
      <c r="H346" s="49">
        <f t="shared" si="419"/>
        <v>0</v>
      </c>
      <c r="I346" s="49"/>
      <c r="J346" s="9">
        <v>1538</v>
      </c>
      <c r="K346" s="9" t="s">
        <v>235</v>
      </c>
      <c r="L346" s="9">
        <v>0</v>
      </c>
      <c r="M346" s="9">
        <v>0</v>
      </c>
      <c r="N346" s="9">
        <v>0</v>
      </c>
      <c r="O346" s="9">
        <v>-506</v>
      </c>
      <c r="P346" s="40">
        <f t="shared" si="358"/>
        <v>0</v>
      </c>
      <c r="Q346" s="39"/>
      <c r="R346" s="39">
        <v>1538</v>
      </c>
      <c r="S346" s="9" t="s">
        <v>235</v>
      </c>
      <c r="T346" s="41">
        <f t="shared" ref="T346:U346" si="426">E346</f>
        <v>0</v>
      </c>
      <c r="U346" s="41">
        <f t="shared" si="426"/>
        <v>-506</v>
      </c>
      <c r="V346" s="39"/>
      <c r="W346" s="42">
        <f t="shared" si="421"/>
        <v>-506</v>
      </c>
      <c r="X346" s="42"/>
      <c r="Y346" s="42">
        <v>-400</v>
      </c>
      <c r="Z346" s="42"/>
      <c r="AA346" s="42">
        <v>-360</v>
      </c>
      <c r="AB346" s="42"/>
      <c r="AC346" s="42">
        <v>0</v>
      </c>
      <c r="AD346" s="42"/>
      <c r="AE346" s="42">
        <v>-1060</v>
      </c>
      <c r="AF346" s="42"/>
      <c r="AG346" s="42">
        <v>-400</v>
      </c>
      <c r="AH346" s="42"/>
      <c r="AI346" s="42">
        <v>-758.5</v>
      </c>
      <c r="AJ346" s="42"/>
      <c r="AK346" s="42">
        <v>-1497.5</v>
      </c>
      <c r="AL346" s="49"/>
      <c r="AM346" s="39"/>
      <c r="AN346" s="39"/>
      <c r="AO346" s="39"/>
      <c r="AP346" s="39"/>
      <c r="AQ346" s="39"/>
      <c r="AR346" s="39"/>
      <c r="AS346" s="49">
        <f t="shared" ref="AS346:AS347" si="427">+W346</f>
        <v>-506</v>
      </c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49">
        <f t="shared" si="417"/>
        <v>0</v>
      </c>
      <c r="CH346" s="39"/>
      <c r="CI346" s="39"/>
      <c r="CJ346" s="39"/>
      <c r="CK346" s="39"/>
      <c r="CL346" s="39"/>
      <c r="CM346" s="39"/>
      <c r="CN346" s="39"/>
      <c r="CO346" s="39"/>
      <c r="CP346" s="9"/>
      <c r="CQ346" s="9"/>
    </row>
    <row r="347" spans="1:95" ht="15.75" customHeight="1">
      <c r="A347" s="9">
        <v>1540</v>
      </c>
      <c r="B347" s="9" t="s">
        <v>307</v>
      </c>
      <c r="C347" s="9">
        <v>0</v>
      </c>
      <c r="D347" s="9">
        <v>0</v>
      </c>
      <c r="E347" s="9">
        <v>0</v>
      </c>
      <c r="F347" s="50">
        <v>-18278.5</v>
      </c>
      <c r="G347" s="39"/>
      <c r="H347" s="49">
        <f t="shared" si="419"/>
        <v>0</v>
      </c>
      <c r="I347" s="49"/>
      <c r="J347" s="9">
        <v>1540</v>
      </c>
      <c r="K347" s="9" t="s">
        <v>307</v>
      </c>
      <c r="L347" s="9">
        <v>0</v>
      </c>
      <c r="M347" s="50">
        <v>-1012.5</v>
      </c>
      <c r="N347" s="9">
        <v>0</v>
      </c>
      <c r="O347" s="50">
        <v>-18278.5</v>
      </c>
      <c r="P347" s="40">
        <f t="shared" si="358"/>
        <v>0</v>
      </c>
      <c r="Q347" s="39"/>
      <c r="R347" s="39">
        <v>1540</v>
      </c>
      <c r="S347" s="9" t="s">
        <v>307</v>
      </c>
      <c r="T347" s="41">
        <f t="shared" ref="T347:U347" si="428">E347</f>
        <v>0</v>
      </c>
      <c r="U347" s="41">
        <f t="shared" si="428"/>
        <v>-18278.5</v>
      </c>
      <c r="V347" s="39"/>
      <c r="W347" s="42">
        <f t="shared" si="421"/>
        <v>-18278.5</v>
      </c>
      <c r="X347" s="42"/>
      <c r="Y347" s="42">
        <v>-16171</v>
      </c>
      <c r="Z347" s="42"/>
      <c r="AA347" s="42">
        <v>-15715</v>
      </c>
      <c r="AB347" s="42"/>
      <c r="AC347" s="42">
        <v>-17230.5</v>
      </c>
      <c r="AD347" s="42"/>
      <c r="AE347" s="42">
        <v>-8905</v>
      </c>
      <c r="AF347" s="42"/>
      <c r="AG347" s="42">
        <v>-11699</v>
      </c>
      <c r="AH347" s="42"/>
      <c r="AI347" s="42">
        <v>-13266</v>
      </c>
      <c r="AJ347" s="42"/>
      <c r="AK347" s="42">
        <v>-14620</v>
      </c>
      <c r="AL347" s="49"/>
      <c r="AM347" s="39"/>
      <c r="AN347" s="39"/>
      <c r="AO347" s="39"/>
      <c r="AP347" s="39"/>
      <c r="AQ347" s="39"/>
      <c r="AR347" s="39"/>
      <c r="AS347" s="49">
        <f t="shared" si="427"/>
        <v>-18278.5</v>
      </c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A347" s="39"/>
      <c r="CB347" s="39"/>
      <c r="CC347" s="39"/>
      <c r="CD347" s="39"/>
      <c r="CE347" s="39"/>
      <c r="CF347" s="39"/>
      <c r="CG347" s="49">
        <f t="shared" si="417"/>
        <v>0</v>
      </c>
      <c r="CH347" s="39"/>
      <c r="CI347" s="39"/>
      <c r="CJ347" s="39"/>
      <c r="CK347" s="39"/>
      <c r="CL347" s="39"/>
      <c r="CM347" s="39"/>
      <c r="CN347" s="39"/>
      <c r="CO347" s="39"/>
      <c r="CP347" s="9"/>
      <c r="CQ347" s="9"/>
    </row>
    <row r="348" spans="1:95" ht="15.75" customHeight="1">
      <c r="A348" s="9">
        <v>1546</v>
      </c>
      <c r="B348" s="9" t="s">
        <v>239</v>
      </c>
      <c r="C348" s="9">
        <v>0</v>
      </c>
      <c r="D348" s="9">
        <v>0</v>
      </c>
      <c r="E348" s="9">
        <v>0</v>
      </c>
      <c r="F348" s="50">
        <v>-26325.5</v>
      </c>
      <c r="G348" s="39"/>
      <c r="H348" s="49">
        <f t="shared" si="419"/>
        <v>0</v>
      </c>
      <c r="I348" s="49"/>
      <c r="J348" s="9">
        <v>1546</v>
      </c>
      <c r="K348" s="9" t="s">
        <v>239</v>
      </c>
      <c r="L348" s="9">
        <v>0</v>
      </c>
      <c r="M348" s="50">
        <v>-1162.5</v>
      </c>
      <c r="N348" s="9">
        <v>0</v>
      </c>
      <c r="O348" s="50">
        <v>-26325.5</v>
      </c>
      <c r="P348" s="40">
        <f t="shared" si="358"/>
        <v>0</v>
      </c>
      <c r="Q348" s="39"/>
      <c r="R348" s="39">
        <v>1546</v>
      </c>
      <c r="S348" s="9" t="s">
        <v>239</v>
      </c>
      <c r="T348" s="41">
        <f t="shared" ref="T348:U348" si="429">E348</f>
        <v>0</v>
      </c>
      <c r="U348" s="41">
        <f t="shared" si="429"/>
        <v>-26325.5</v>
      </c>
      <c r="V348" s="39"/>
      <c r="W348" s="42">
        <f>SUM(W341:W347)</f>
        <v>-26325.5</v>
      </c>
      <c r="X348" s="42"/>
      <c r="Y348" s="42">
        <f>SUM(Y341:Y347)</f>
        <v>-26731</v>
      </c>
      <c r="Z348" s="42"/>
      <c r="AA348" s="42">
        <v>-25998</v>
      </c>
      <c r="AB348" s="42"/>
      <c r="AC348" s="42">
        <v>-26189.5</v>
      </c>
      <c r="AD348" s="42"/>
      <c r="AE348" s="42">
        <f>SUM(AE341:AE347)</f>
        <v>-18253</v>
      </c>
      <c r="AF348" s="42"/>
      <c r="AG348" s="42">
        <f>SUM(AG341:AG347)</f>
        <v>-20032</v>
      </c>
      <c r="AH348" s="42"/>
      <c r="AI348" s="42">
        <f>SUM(AI341:AI347)</f>
        <v>-23586.5</v>
      </c>
      <c r="AJ348" s="42"/>
      <c r="AK348" s="42">
        <f>SUM(AK341:AK347)</f>
        <v>-25325.5</v>
      </c>
      <c r="AL348" s="4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49">
        <f t="shared" si="417"/>
        <v>26325.5</v>
      </c>
      <c r="CH348" s="39"/>
      <c r="CI348" s="39"/>
      <c r="CJ348" s="39"/>
      <c r="CK348" s="39"/>
      <c r="CL348" s="39"/>
      <c r="CM348" s="39"/>
      <c r="CN348" s="39"/>
      <c r="CO348" s="39"/>
      <c r="CP348" s="9"/>
      <c r="CQ348" s="9"/>
    </row>
    <row r="349" spans="1:95" ht="15.75" customHeight="1">
      <c r="A349" s="9"/>
      <c r="B349" s="9"/>
      <c r="C349" s="9"/>
      <c r="D349" s="9"/>
      <c r="E349" s="9"/>
      <c r="F349" s="9"/>
      <c r="G349" s="39"/>
      <c r="H349" s="49"/>
      <c r="I349" s="49"/>
      <c r="J349" s="9"/>
      <c r="K349" s="9"/>
      <c r="L349" s="9"/>
      <c r="M349" s="9"/>
      <c r="N349" s="9"/>
      <c r="O349" s="9"/>
      <c r="P349" s="40">
        <f t="shared" si="358"/>
        <v>0</v>
      </c>
      <c r="Q349" s="39"/>
      <c r="R349" s="39"/>
      <c r="S349" s="9"/>
      <c r="T349" s="41">
        <f t="shared" ref="T349:U349" si="430">E349</f>
        <v>0</v>
      </c>
      <c r="U349" s="41">
        <f t="shared" si="430"/>
        <v>0</v>
      </c>
      <c r="V349" s="39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39"/>
      <c r="CC349" s="39"/>
      <c r="CD349" s="39"/>
      <c r="CE349" s="39"/>
      <c r="CF349" s="39"/>
      <c r="CG349" s="49">
        <f t="shared" si="417"/>
        <v>0</v>
      </c>
      <c r="CH349" s="39"/>
      <c r="CI349" s="39"/>
      <c r="CJ349" s="39"/>
      <c r="CK349" s="39"/>
      <c r="CL349" s="39"/>
      <c r="CM349" s="39"/>
      <c r="CN349" s="39"/>
      <c r="CO349" s="39"/>
      <c r="CP349" s="9"/>
      <c r="CQ349" s="9"/>
    </row>
    <row r="350" spans="1:95" ht="15.75" customHeight="1">
      <c r="A350" s="9">
        <v>1552</v>
      </c>
      <c r="B350" s="9" t="s">
        <v>308</v>
      </c>
      <c r="C350" s="9">
        <v>0</v>
      </c>
      <c r="D350" s="9">
        <v>0</v>
      </c>
      <c r="E350" s="50">
        <v>15624</v>
      </c>
      <c r="F350" s="9">
        <v>0</v>
      </c>
      <c r="G350" s="39"/>
      <c r="H350" s="49">
        <f t="shared" ref="H350:H367" si="431">+E350-F350-N350+O350</f>
        <v>0</v>
      </c>
      <c r="I350" s="49"/>
      <c r="J350" s="9">
        <v>1552</v>
      </c>
      <c r="K350" s="9" t="s">
        <v>308</v>
      </c>
      <c r="L350" s="9">
        <v>0</v>
      </c>
      <c r="M350" s="9">
        <v>0</v>
      </c>
      <c r="N350" s="50">
        <v>15624</v>
      </c>
      <c r="O350" s="9">
        <v>0</v>
      </c>
      <c r="P350" s="40">
        <f t="shared" si="358"/>
        <v>0</v>
      </c>
      <c r="Q350" s="39"/>
      <c r="R350" s="39">
        <v>1552</v>
      </c>
      <c r="S350" s="9" t="s">
        <v>308</v>
      </c>
      <c r="T350" s="41">
        <f t="shared" ref="T350:U350" si="432">E350</f>
        <v>15624</v>
      </c>
      <c r="U350" s="41">
        <f t="shared" si="432"/>
        <v>0</v>
      </c>
      <c r="V350" s="39"/>
      <c r="W350" s="42">
        <f t="shared" ref="W350:W366" si="433">+T350+U350</f>
        <v>15624</v>
      </c>
      <c r="X350" s="42"/>
      <c r="Y350" s="42">
        <v>12416.66</v>
      </c>
      <c r="Z350" s="42"/>
      <c r="AA350" s="42">
        <v>16128.04</v>
      </c>
      <c r="AB350" s="42"/>
      <c r="AC350" s="42">
        <v>6561.33</v>
      </c>
      <c r="AD350" s="42"/>
      <c r="AE350" s="42">
        <v>7374.67</v>
      </c>
      <c r="AF350" s="42"/>
      <c r="AG350" s="42">
        <v>5817</v>
      </c>
      <c r="AH350" s="42"/>
      <c r="AI350" s="42">
        <v>10285.5</v>
      </c>
      <c r="AJ350" s="42"/>
      <c r="AK350" s="42"/>
      <c r="AL350" s="49"/>
      <c r="AM350" s="39"/>
      <c r="AN350" s="39"/>
      <c r="AO350" s="39"/>
      <c r="AP350" s="39"/>
      <c r="AQ350" s="39"/>
      <c r="AR350" s="39"/>
      <c r="AS350" s="39"/>
      <c r="AT350" s="39"/>
      <c r="AU350" s="39"/>
      <c r="AV350" s="49">
        <f t="shared" ref="AV350:AV351" si="434">+W350</f>
        <v>15624</v>
      </c>
      <c r="AW350" s="4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39"/>
      <c r="BZ350" s="39"/>
      <c r="CA350" s="39"/>
      <c r="CB350" s="39"/>
      <c r="CC350" s="39"/>
      <c r="CD350" s="39"/>
      <c r="CE350" s="39"/>
      <c r="CF350" s="39"/>
      <c r="CG350" s="49">
        <f t="shared" si="417"/>
        <v>0</v>
      </c>
      <c r="CH350" s="39"/>
      <c r="CI350" s="39"/>
      <c r="CJ350" s="39"/>
      <c r="CK350" s="39"/>
      <c r="CL350" s="39"/>
      <c r="CM350" s="39"/>
      <c r="CN350" s="39"/>
      <c r="CO350" s="39"/>
      <c r="CP350" s="9"/>
      <c r="CQ350" s="9"/>
    </row>
    <row r="351" spans="1:95" ht="15.75" customHeight="1">
      <c r="A351" s="9">
        <v>1555</v>
      </c>
      <c r="B351" s="9" t="s">
        <v>240</v>
      </c>
      <c r="C351" s="9">
        <v>0</v>
      </c>
      <c r="D351" s="9">
        <v>0</v>
      </c>
      <c r="E351" s="9">
        <v>230</v>
      </c>
      <c r="F351" s="9">
        <v>0</v>
      </c>
      <c r="G351" s="39"/>
      <c r="H351" s="49">
        <f t="shared" si="431"/>
        <v>0</v>
      </c>
      <c r="I351" s="49"/>
      <c r="J351" s="9">
        <v>1555</v>
      </c>
      <c r="K351" s="9" t="s">
        <v>240</v>
      </c>
      <c r="L351" s="9">
        <v>0</v>
      </c>
      <c r="M351" s="9">
        <v>0</v>
      </c>
      <c r="N351" s="9">
        <v>230</v>
      </c>
      <c r="O351" s="9">
        <v>0</v>
      </c>
      <c r="P351" s="40">
        <f t="shared" si="358"/>
        <v>0</v>
      </c>
      <c r="Q351" s="39"/>
      <c r="R351" s="39">
        <v>1555</v>
      </c>
      <c r="S351" s="9" t="s">
        <v>240</v>
      </c>
      <c r="T351" s="41">
        <f t="shared" ref="T351:U351" si="435">E351</f>
        <v>230</v>
      </c>
      <c r="U351" s="41">
        <f t="shared" si="435"/>
        <v>0</v>
      </c>
      <c r="V351" s="39"/>
      <c r="W351" s="42">
        <f t="shared" si="433"/>
        <v>230</v>
      </c>
      <c r="X351" s="42"/>
      <c r="Y351" s="42">
        <v>4693.75</v>
      </c>
      <c r="Z351" s="42"/>
      <c r="AA351" s="42">
        <v>243.5</v>
      </c>
      <c r="AB351" s="42"/>
      <c r="AC351" s="42">
        <v>300</v>
      </c>
      <c r="AD351" s="42"/>
      <c r="AE351" s="42">
        <v>2280</v>
      </c>
      <c r="AF351" s="42"/>
      <c r="AG351" s="42">
        <v>0</v>
      </c>
      <c r="AH351" s="42"/>
      <c r="AI351" s="42">
        <v>1700</v>
      </c>
      <c r="AJ351" s="42"/>
      <c r="AK351" s="42">
        <v>10978.5</v>
      </c>
      <c r="AL351" s="49"/>
      <c r="AM351" s="39"/>
      <c r="AN351" s="39"/>
      <c r="AO351" s="39"/>
      <c r="AP351" s="39"/>
      <c r="AQ351" s="39"/>
      <c r="AR351" s="39"/>
      <c r="AS351" s="39"/>
      <c r="AT351" s="39"/>
      <c r="AU351" s="39"/>
      <c r="AV351" s="49">
        <f t="shared" si="434"/>
        <v>230</v>
      </c>
      <c r="AW351" s="4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49">
        <f t="shared" si="417"/>
        <v>0</v>
      </c>
      <c r="CH351" s="39"/>
      <c r="CI351" s="39"/>
      <c r="CJ351" s="39"/>
      <c r="CK351" s="39"/>
      <c r="CL351" s="39"/>
      <c r="CM351" s="39"/>
      <c r="CN351" s="39"/>
      <c r="CO351" s="39"/>
      <c r="CP351" s="9"/>
      <c r="CQ351" s="9"/>
    </row>
    <row r="352" spans="1:95" ht="15.75" customHeight="1">
      <c r="A352" s="9">
        <v>1556</v>
      </c>
      <c r="B352" s="9" t="s">
        <v>241</v>
      </c>
      <c r="C352" s="9">
        <v>0</v>
      </c>
      <c r="D352" s="9">
        <v>0</v>
      </c>
      <c r="E352" s="9">
        <v>0</v>
      </c>
      <c r="F352" s="9">
        <v>0</v>
      </c>
      <c r="G352" s="39"/>
      <c r="H352" s="49">
        <f t="shared" si="431"/>
        <v>0</v>
      </c>
      <c r="I352" s="49"/>
      <c r="J352" s="9">
        <v>1556</v>
      </c>
      <c r="K352" s="9" t="s">
        <v>241</v>
      </c>
      <c r="L352" s="9">
        <v>0</v>
      </c>
      <c r="M352" s="9">
        <v>0</v>
      </c>
      <c r="N352" s="9">
        <v>0</v>
      </c>
      <c r="O352" s="9">
        <v>0</v>
      </c>
      <c r="P352" s="40">
        <f t="shared" si="358"/>
        <v>0</v>
      </c>
      <c r="Q352" s="39"/>
      <c r="R352" s="39">
        <v>1556</v>
      </c>
      <c r="S352" s="9" t="s">
        <v>241</v>
      </c>
      <c r="T352" s="41">
        <f t="shared" ref="T352:U352" si="436">E352</f>
        <v>0</v>
      </c>
      <c r="U352" s="41">
        <f t="shared" si="436"/>
        <v>0</v>
      </c>
      <c r="V352" s="39"/>
      <c r="W352" s="42">
        <f t="shared" si="433"/>
        <v>0</v>
      </c>
      <c r="X352" s="42"/>
      <c r="Y352" s="42">
        <v>76</v>
      </c>
      <c r="Z352" s="42"/>
      <c r="AA352" s="42">
        <v>1000</v>
      </c>
      <c r="AB352" s="42"/>
      <c r="AC352" s="42">
        <v>1000</v>
      </c>
      <c r="AD352" s="42"/>
      <c r="AE352" s="42">
        <v>0</v>
      </c>
      <c r="AF352" s="42"/>
      <c r="AG352" s="42">
        <v>0</v>
      </c>
      <c r="AH352" s="42"/>
      <c r="AI352" s="42">
        <v>0</v>
      </c>
      <c r="AJ352" s="42"/>
      <c r="AK352" s="42">
        <v>0</v>
      </c>
      <c r="AL352" s="4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49">
        <f>+W352</f>
        <v>0</v>
      </c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/>
      <c r="CA352" s="39"/>
      <c r="CB352" s="39"/>
      <c r="CC352" s="39"/>
      <c r="CD352" s="39"/>
      <c r="CE352" s="39"/>
      <c r="CF352" s="39"/>
      <c r="CG352" s="49">
        <f t="shared" si="417"/>
        <v>0</v>
      </c>
      <c r="CH352" s="39"/>
      <c r="CI352" s="39"/>
      <c r="CJ352" s="39"/>
      <c r="CK352" s="39"/>
      <c r="CL352" s="39"/>
      <c r="CM352" s="39"/>
      <c r="CN352" s="39"/>
      <c r="CO352" s="39"/>
      <c r="CP352" s="9"/>
      <c r="CQ352" s="9"/>
    </row>
    <row r="353" spans="1:95" ht="15.75" customHeight="1">
      <c r="A353" s="9">
        <v>1560</v>
      </c>
      <c r="B353" s="9" t="s">
        <v>242</v>
      </c>
      <c r="C353" s="9">
        <v>0</v>
      </c>
      <c r="D353" s="9">
        <v>0</v>
      </c>
      <c r="E353" s="50">
        <v>1690</v>
      </c>
      <c r="F353" s="9">
        <v>0</v>
      </c>
      <c r="G353" s="39"/>
      <c r="H353" s="49">
        <f t="shared" si="431"/>
        <v>0</v>
      </c>
      <c r="I353" s="49"/>
      <c r="J353" s="9">
        <v>1560</v>
      </c>
      <c r="K353" s="9" t="s">
        <v>242</v>
      </c>
      <c r="L353" s="9">
        <v>150</v>
      </c>
      <c r="M353" s="9">
        <v>0</v>
      </c>
      <c r="N353" s="50">
        <v>1690</v>
      </c>
      <c r="O353" s="9">
        <v>0</v>
      </c>
      <c r="P353" s="40">
        <f t="shared" si="358"/>
        <v>0</v>
      </c>
      <c r="Q353" s="39"/>
      <c r="R353" s="39">
        <v>1560</v>
      </c>
      <c r="S353" s="9" t="s">
        <v>242</v>
      </c>
      <c r="T353" s="41">
        <f t="shared" ref="T353:U353" si="437">E353</f>
        <v>1690</v>
      </c>
      <c r="U353" s="41">
        <f t="shared" si="437"/>
        <v>0</v>
      </c>
      <c r="V353" s="39"/>
      <c r="W353" s="42">
        <f t="shared" si="433"/>
        <v>1690</v>
      </c>
      <c r="X353" s="42"/>
      <c r="Y353" s="42">
        <v>710</v>
      </c>
      <c r="Z353" s="42"/>
      <c r="AA353" s="42">
        <v>1245</v>
      </c>
      <c r="AB353" s="42"/>
      <c r="AC353" s="42">
        <v>715</v>
      </c>
      <c r="AD353" s="42"/>
      <c r="AE353" s="42">
        <v>1380</v>
      </c>
      <c r="AF353" s="42"/>
      <c r="AG353" s="42">
        <v>1120</v>
      </c>
      <c r="AH353" s="42"/>
      <c r="AI353" s="42">
        <v>715</v>
      </c>
      <c r="AJ353" s="42"/>
      <c r="AK353" s="42">
        <v>1310</v>
      </c>
      <c r="AL353" s="4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49">
        <f>+W353</f>
        <v>1690</v>
      </c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49">
        <f t="shared" si="417"/>
        <v>0</v>
      </c>
      <c r="CH353" s="39"/>
      <c r="CI353" s="39"/>
      <c r="CJ353" s="39"/>
      <c r="CK353" s="39"/>
      <c r="CL353" s="39"/>
      <c r="CM353" s="39"/>
      <c r="CN353" s="39"/>
      <c r="CO353" s="39"/>
      <c r="CP353" s="9"/>
      <c r="CQ353" s="9"/>
    </row>
    <row r="354" spans="1:95" ht="15.75" customHeight="1">
      <c r="A354" s="9">
        <v>1564</v>
      </c>
      <c r="B354" s="9" t="s">
        <v>244</v>
      </c>
      <c r="C354" s="9">
        <v>0</v>
      </c>
      <c r="D354" s="9">
        <v>0</v>
      </c>
      <c r="E354" s="9">
        <v>569.5</v>
      </c>
      <c r="F354" s="9">
        <v>0</v>
      </c>
      <c r="G354" s="39"/>
      <c r="H354" s="49">
        <f t="shared" si="431"/>
        <v>0</v>
      </c>
      <c r="I354" s="49"/>
      <c r="J354" s="9">
        <v>1564</v>
      </c>
      <c r="K354" s="9" t="s">
        <v>244</v>
      </c>
      <c r="L354" s="9">
        <v>0</v>
      </c>
      <c r="M354" s="9">
        <v>0</v>
      </c>
      <c r="N354" s="9">
        <v>569.5</v>
      </c>
      <c r="O354" s="9">
        <v>0</v>
      </c>
      <c r="P354" s="40">
        <f t="shared" si="358"/>
        <v>0</v>
      </c>
      <c r="Q354" s="39"/>
      <c r="R354" s="39">
        <v>1564</v>
      </c>
      <c r="S354" s="9" t="s">
        <v>244</v>
      </c>
      <c r="T354" s="41">
        <f t="shared" ref="T354:U354" si="438">E354</f>
        <v>569.5</v>
      </c>
      <c r="U354" s="41">
        <f t="shared" si="438"/>
        <v>0</v>
      </c>
      <c r="V354" s="39"/>
      <c r="W354" s="42">
        <f t="shared" si="433"/>
        <v>569.5</v>
      </c>
      <c r="X354" s="42"/>
      <c r="Y354" s="42">
        <v>243</v>
      </c>
      <c r="Z354" s="42"/>
      <c r="AA354" s="42">
        <v>411</v>
      </c>
      <c r="AB354" s="42"/>
      <c r="AC354" s="42">
        <v>655</v>
      </c>
      <c r="AD354" s="42"/>
      <c r="AE354" s="42">
        <v>210</v>
      </c>
      <c r="AF354" s="42"/>
      <c r="AG354" s="42">
        <v>216.5</v>
      </c>
      <c r="AH354" s="42"/>
      <c r="AI354" s="42">
        <v>163</v>
      </c>
      <c r="AJ354" s="42"/>
      <c r="AK354" s="42">
        <v>941.5</v>
      </c>
      <c r="AL354" s="4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49">
        <f>+W354</f>
        <v>569.5</v>
      </c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39"/>
      <c r="CC354" s="39"/>
      <c r="CD354" s="39"/>
      <c r="CE354" s="39"/>
      <c r="CF354" s="39"/>
      <c r="CG354" s="49">
        <f t="shared" si="417"/>
        <v>0</v>
      </c>
      <c r="CH354" s="39"/>
      <c r="CI354" s="39"/>
      <c r="CJ354" s="39"/>
      <c r="CK354" s="39"/>
      <c r="CL354" s="39"/>
      <c r="CM354" s="39"/>
      <c r="CN354" s="39"/>
      <c r="CO354" s="39"/>
      <c r="CP354" s="9"/>
      <c r="CQ354" s="9"/>
    </row>
    <row r="355" spans="1:95" ht="15.75" customHeight="1">
      <c r="A355" s="9">
        <v>1568</v>
      </c>
      <c r="B355" s="9" t="s">
        <v>309</v>
      </c>
      <c r="C355" s="9">
        <v>0</v>
      </c>
      <c r="D355" s="9">
        <v>0</v>
      </c>
      <c r="E355" s="9">
        <v>712.5</v>
      </c>
      <c r="F355" s="9">
        <v>0</v>
      </c>
      <c r="G355" s="39"/>
      <c r="H355" s="49">
        <f t="shared" si="431"/>
        <v>0</v>
      </c>
      <c r="I355" s="49"/>
      <c r="J355" s="9">
        <v>1568</v>
      </c>
      <c r="K355" s="9" t="s">
        <v>309</v>
      </c>
      <c r="L355" s="9">
        <v>0</v>
      </c>
      <c r="M355" s="9">
        <v>0</v>
      </c>
      <c r="N355" s="9">
        <v>712.5</v>
      </c>
      <c r="O355" s="9">
        <v>0</v>
      </c>
      <c r="P355" s="40">
        <f t="shared" si="358"/>
        <v>0</v>
      </c>
      <c r="Q355" s="39"/>
      <c r="R355" s="39">
        <v>1568</v>
      </c>
      <c r="S355" s="9" t="s">
        <v>309</v>
      </c>
      <c r="T355" s="41">
        <f t="shared" ref="T355:U355" si="439">E355</f>
        <v>712.5</v>
      </c>
      <c r="U355" s="41">
        <f t="shared" si="439"/>
        <v>0</v>
      </c>
      <c r="V355" s="39"/>
      <c r="W355" s="42">
        <f t="shared" si="433"/>
        <v>712.5</v>
      </c>
      <c r="X355" s="42"/>
      <c r="Y355" s="42">
        <v>1823.88</v>
      </c>
      <c r="Z355" s="42"/>
      <c r="AA355" s="42">
        <v>2205.11</v>
      </c>
      <c r="AB355" s="42"/>
      <c r="AC355" s="42">
        <v>1928.62</v>
      </c>
      <c r="AD355" s="42"/>
      <c r="AE355" s="42">
        <v>2353.48</v>
      </c>
      <c r="AF355" s="42"/>
      <c r="AG355" s="42">
        <v>2029.46</v>
      </c>
      <c r="AH355" s="42"/>
      <c r="AI355" s="42">
        <v>3469.82</v>
      </c>
      <c r="AJ355" s="42"/>
      <c r="AK355" s="42">
        <v>12098.66</v>
      </c>
      <c r="AL355" s="4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49">
        <f>+W355</f>
        <v>712.5</v>
      </c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49">
        <f t="shared" si="417"/>
        <v>0</v>
      </c>
      <c r="CH355" s="39"/>
      <c r="CI355" s="39"/>
      <c r="CJ355" s="39"/>
      <c r="CK355" s="39"/>
      <c r="CL355" s="39"/>
      <c r="CM355" s="39"/>
      <c r="CN355" s="39"/>
      <c r="CO355" s="39"/>
      <c r="CP355" s="9"/>
      <c r="CQ355" s="9"/>
    </row>
    <row r="356" spans="1:95" ht="15.75" customHeight="1">
      <c r="A356" s="9">
        <v>1570</v>
      </c>
      <c r="B356" s="9" t="s">
        <v>247</v>
      </c>
      <c r="C356" s="9">
        <v>0</v>
      </c>
      <c r="D356" s="9">
        <v>0</v>
      </c>
      <c r="E356" s="50">
        <v>2200</v>
      </c>
      <c r="F356" s="9">
        <v>0</v>
      </c>
      <c r="G356" s="39"/>
      <c r="H356" s="49">
        <f t="shared" si="431"/>
        <v>0</v>
      </c>
      <c r="I356" s="49"/>
      <c r="J356" s="9">
        <v>1570</v>
      </c>
      <c r="K356" s="9" t="s">
        <v>247</v>
      </c>
      <c r="L356" s="50">
        <v>2200</v>
      </c>
      <c r="M356" s="9">
        <v>0</v>
      </c>
      <c r="N356" s="50">
        <v>2200</v>
      </c>
      <c r="O356" s="9">
        <v>0</v>
      </c>
      <c r="P356" s="40">
        <f t="shared" si="358"/>
        <v>0</v>
      </c>
      <c r="Q356" s="39"/>
      <c r="R356" s="39">
        <v>1570</v>
      </c>
      <c r="S356" s="9" t="s">
        <v>247</v>
      </c>
      <c r="T356" s="41">
        <f t="shared" ref="T356:U356" si="440">E356</f>
        <v>2200</v>
      </c>
      <c r="U356" s="41">
        <f t="shared" si="440"/>
        <v>0</v>
      </c>
      <c r="V356" s="39"/>
      <c r="W356" s="42">
        <f t="shared" si="433"/>
        <v>2200</v>
      </c>
      <c r="X356" s="42"/>
      <c r="Y356" s="42">
        <v>2200</v>
      </c>
      <c r="Z356" s="42"/>
      <c r="AA356" s="42">
        <v>2200</v>
      </c>
      <c r="AB356" s="42"/>
      <c r="AC356" s="42">
        <v>2200</v>
      </c>
      <c r="AD356" s="42"/>
      <c r="AE356" s="42">
        <v>2200</v>
      </c>
      <c r="AF356" s="42"/>
      <c r="AG356" s="42">
        <v>2400</v>
      </c>
      <c r="AH356" s="42"/>
      <c r="AI356" s="42">
        <v>2200</v>
      </c>
      <c r="AJ356" s="42"/>
      <c r="AK356" s="42">
        <v>2200</v>
      </c>
      <c r="AL356" s="4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49">
        <f>+W356</f>
        <v>2200</v>
      </c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49">
        <f t="shared" si="417"/>
        <v>0</v>
      </c>
      <c r="CH356" s="39"/>
      <c r="CI356" s="39"/>
      <c r="CJ356" s="39"/>
      <c r="CK356" s="39"/>
      <c r="CL356" s="39"/>
      <c r="CM356" s="39"/>
      <c r="CN356" s="39"/>
      <c r="CO356" s="39"/>
      <c r="CP356" s="9"/>
      <c r="CQ356" s="9"/>
    </row>
    <row r="357" spans="1:95" ht="15.75" customHeight="1">
      <c r="A357" s="9">
        <v>1572</v>
      </c>
      <c r="B357" s="9" t="s">
        <v>249</v>
      </c>
      <c r="C357" s="9">
        <v>0</v>
      </c>
      <c r="D357" s="9">
        <v>0</v>
      </c>
      <c r="E357" s="9">
        <v>400</v>
      </c>
      <c r="F357" s="9">
        <v>0</v>
      </c>
      <c r="G357" s="39"/>
      <c r="H357" s="49">
        <f t="shared" si="431"/>
        <v>0</v>
      </c>
      <c r="I357" s="49"/>
      <c r="J357" s="9">
        <v>1572</v>
      </c>
      <c r="K357" s="9" t="s">
        <v>249</v>
      </c>
      <c r="L357" s="9">
        <v>0</v>
      </c>
      <c r="M357" s="9">
        <v>0</v>
      </c>
      <c r="N357" s="9">
        <v>400</v>
      </c>
      <c r="O357" s="9">
        <v>0</v>
      </c>
      <c r="P357" s="40">
        <f t="shared" si="358"/>
        <v>0</v>
      </c>
      <c r="Q357" s="39"/>
      <c r="R357" s="39">
        <v>1572</v>
      </c>
      <c r="S357" s="9" t="s">
        <v>249</v>
      </c>
      <c r="T357" s="41">
        <f t="shared" ref="T357:U357" si="441">E357</f>
        <v>400</v>
      </c>
      <c r="U357" s="41">
        <f t="shared" si="441"/>
        <v>0</v>
      </c>
      <c r="V357" s="39"/>
      <c r="W357" s="42">
        <f t="shared" si="433"/>
        <v>400</v>
      </c>
      <c r="X357" s="42"/>
      <c r="Y357" s="42">
        <v>200</v>
      </c>
      <c r="Z357" s="42"/>
      <c r="AA357" s="42">
        <v>0</v>
      </c>
      <c r="AB357" s="42"/>
      <c r="AC357" s="42">
        <v>0</v>
      </c>
      <c r="AD357" s="42"/>
      <c r="AE357" s="42">
        <v>200</v>
      </c>
      <c r="AF357" s="42"/>
      <c r="AG357" s="42">
        <v>0</v>
      </c>
      <c r="AH357" s="42"/>
      <c r="AI357" s="42">
        <v>0</v>
      </c>
      <c r="AJ357" s="42"/>
      <c r="AK357" s="42">
        <v>200</v>
      </c>
      <c r="AL357" s="4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49">
        <f>+W357</f>
        <v>400</v>
      </c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A357" s="39"/>
      <c r="CB357" s="39"/>
      <c r="CC357" s="39"/>
      <c r="CD357" s="39"/>
      <c r="CE357" s="39"/>
      <c r="CF357" s="39"/>
      <c r="CG357" s="49">
        <f t="shared" si="417"/>
        <v>0</v>
      </c>
      <c r="CH357" s="39"/>
      <c r="CI357" s="39"/>
      <c r="CJ357" s="39"/>
      <c r="CK357" s="39"/>
      <c r="CL357" s="39"/>
      <c r="CM357" s="39"/>
      <c r="CN357" s="39"/>
      <c r="CO357" s="39"/>
      <c r="CP357" s="9"/>
      <c r="CQ357" s="9"/>
    </row>
    <row r="358" spans="1:95" ht="15.75" customHeight="1">
      <c r="A358" s="9">
        <v>1578</v>
      </c>
      <c r="B358" s="9" t="s">
        <v>290</v>
      </c>
      <c r="C358" s="9">
        <v>0</v>
      </c>
      <c r="D358" s="9">
        <v>0</v>
      </c>
      <c r="E358" s="50">
        <v>1161.48</v>
      </c>
      <c r="F358" s="9">
        <v>0</v>
      </c>
      <c r="G358" s="39"/>
      <c r="H358" s="49">
        <f t="shared" si="431"/>
        <v>0</v>
      </c>
      <c r="I358" s="49"/>
      <c r="J358" s="9">
        <v>1578</v>
      </c>
      <c r="K358" s="9" t="s">
        <v>290</v>
      </c>
      <c r="L358" s="9">
        <v>0</v>
      </c>
      <c r="M358" s="9">
        <v>0</v>
      </c>
      <c r="N358" s="50">
        <v>1161.48</v>
      </c>
      <c r="O358" s="9">
        <v>0</v>
      </c>
      <c r="P358" s="40">
        <f t="shared" si="358"/>
        <v>0</v>
      </c>
      <c r="Q358" s="39"/>
      <c r="R358" s="39">
        <v>1578</v>
      </c>
      <c r="S358" s="9" t="s">
        <v>290</v>
      </c>
      <c r="T358" s="41">
        <f t="shared" ref="T358:U358" si="442">E358</f>
        <v>1161.48</v>
      </c>
      <c r="U358" s="41">
        <f t="shared" si="442"/>
        <v>0</v>
      </c>
      <c r="V358" s="39"/>
      <c r="W358" s="42">
        <f t="shared" si="433"/>
        <v>1161.48</v>
      </c>
      <c r="X358" s="42"/>
      <c r="Y358" s="42">
        <v>1080.3</v>
      </c>
      <c r="Z358" s="42"/>
      <c r="AA358" s="42">
        <v>0</v>
      </c>
      <c r="AB358" s="42"/>
      <c r="AC358" s="42">
        <v>989.05</v>
      </c>
      <c r="AD358" s="42"/>
      <c r="AE358" s="42">
        <v>957.17</v>
      </c>
      <c r="AF358" s="42"/>
      <c r="AG358" s="42">
        <v>914</v>
      </c>
      <c r="AH358" s="42"/>
      <c r="AI358" s="42">
        <v>882</v>
      </c>
      <c r="AJ358" s="42"/>
      <c r="AK358" s="42">
        <v>0</v>
      </c>
      <c r="AL358" s="4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49">
        <f>+W358</f>
        <v>1161.48</v>
      </c>
      <c r="BG358" s="49"/>
      <c r="BH358" s="4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39"/>
      <c r="CC358" s="39"/>
      <c r="CD358" s="39"/>
      <c r="CE358" s="39"/>
      <c r="CF358" s="39"/>
      <c r="CG358" s="49">
        <f t="shared" si="417"/>
        <v>0</v>
      </c>
      <c r="CH358" s="39"/>
      <c r="CI358" s="39"/>
      <c r="CJ358" s="39"/>
      <c r="CK358" s="39"/>
      <c r="CL358" s="39"/>
      <c r="CM358" s="39"/>
      <c r="CN358" s="39"/>
      <c r="CO358" s="39"/>
      <c r="CP358" s="9"/>
      <c r="CQ358" s="9"/>
    </row>
    <row r="359" spans="1:95" ht="15.75" customHeight="1">
      <c r="A359" s="9">
        <v>1582</v>
      </c>
      <c r="B359" s="9" t="s">
        <v>109</v>
      </c>
      <c r="C359" s="9">
        <v>0</v>
      </c>
      <c r="D359" s="9">
        <v>0</v>
      </c>
      <c r="E359" s="9">
        <v>0</v>
      </c>
      <c r="F359" s="9">
        <v>0</v>
      </c>
      <c r="G359" s="39"/>
      <c r="H359" s="49">
        <f t="shared" si="431"/>
        <v>0</v>
      </c>
      <c r="I359" s="49"/>
      <c r="J359" s="9">
        <v>1582</v>
      </c>
      <c r="K359" s="9" t="s">
        <v>109</v>
      </c>
      <c r="L359" s="9">
        <v>0</v>
      </c>
      <c r="M359" s="9">
        <v>0</v>
      </c>
      <c r="N359" s="9">
        <v>0</v>
      </c>
      <c r="O359" s="9">
        <v>0</v>
      </c>
      <c r="P359" s="40">
        <f t="shared" si="358"/>
        <v>0</v>
      </c>
      <c r="Q359" s="39"/>
      <c r="R359" s="39">
        <v>1582</v>
      </c>
      <c r="S359" s="9" t="s">
        <v>109</v>
      </c>
      <c r="T359" s="41">
        <f t="shared" ref="T359:U359" si="443">E359</f>
        <v>0</v>
      </c>
      <c r="U359" s="41">
        <f t="shared" si="443"/>
        <v>0</v>
      </c>
      <c r="V359" s="39"/>
      <c r="W359" s="42">
        <f t="shared" si="433"/>
        <v>0</v>
      </c>
      <c r="X359" s="42"/>
      <c r="Y359" s="42">
        <v>0</v>
      </c>
      <c r="Z359" s="42"/>
      <c r="AA359" s="42">
        <v>0</v>
      </c>
      <c r="AB359" s="42"/>
      <c r="AC359" s="42">
        <v>0</v>
      </c>
      <c r="AD359" s="42"/>
      <c r="AE359" s="42">
        <v>0</v>
      </c>
      <c r="AF359" s="42"/>
      <c r="AG359" s="42">
        <v>0</v>
      </c>
      <c r="AH359" s="42"/>
      <c r="AI359" s="42">
        <v>0</v>
      </c>
      <c r="AJ359" s="42"/>
      <c r="AK359" s="42">
        <v>0</v>
      </c>
      <c r="AL359" s="4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49">
        <f>+W359</f>
        <v>0</v>
      </c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A359" s="39"/>
      <c r="CB359" s="39"/>
      <c r="CC359" s="39"/>
      <c r="CD359" s="39"/>
      <c r="CE359" s="39"/>
      <c r="CF359" s="39"/>
      <c r="CG359" s="49">
        <f t="shared" si="417"/>
        <v>0</v>
      </c>
      <c r="CH359" s="39"/>
      <c r="CI359" s="39"/>
      <c r="CJ359" s="39"/>
      <c r="CK359" s="39"/>
      <c r="CL359" s="39"/>
      <c r="CM359" s="39"/>
      <c r="CN359" s="39"/>
      <c r="CO359" s="39"/>
      <c r="CP359" s="9"/>
      <c r="CQ359" s="9"/>
    </row>
    <row r="360" spans="1:95" ht="15.75" customHeight="1">
      <c r="A360" s="9">
        <v>1586</v>
      </c>
      <c r="B360" s="9" t="s">
        <v>253</v>
      </c>
      <c r="C360" s="9">
        <v>0</v>
      </c>
      <c r="D360" s="9">
        <v>0</v>
      </c>
      <c r="E360" s="9">
        <v>429</v>
      </c>
      <c r="F360" s="9">
        <v>0</v>
      </c>
      <c r="G360" s="39"/>
      <c r="H360" s="49">
        <f t="shared" si="431"/>
        <v>0</v>
      </c>
      <c r="I360" s="49"/>
      <c r="J360" s="9">
        <v>1586</v>
      </c>
      <c r="K360" s="9" t="s">
        <v>253</v>
      </c>
      <c r="L360" s="9">
        <v>0</v>
      </c>
      <c r="M360" s="9">
        <v>0</v>
      </c>
      <c r="N360" s="9">
        <v>429</v>
      </c>
      <c r="O360" s="9">
        <v>0</v>
      </c>
      <c r="P360" s="40">
        <f t="shared" si="358"/>
        <v>0</v>
      </c>
      <c r="Q360" s="39"/>
      <c r="R360" s="39">
        <v>1586</v>
      </c>
      <c r="S360" s="9" t="s">
        <v>253</v>
      </c>
      <c r="T360" s="41">
        <f t="shared" ref="T360:U360" si="444">E360</f>
        <v>429</v>
      </c>
      <c r="U360" s="41">
        <f t="shared" si="444"/>
        <v>0</v>
      </c>
      <c r="V360" s="39"/>
      <c r="W360" s="42">
        <f t="shared" si="433"/>
        <v>429</v>
      </c>
      <c r="X360" s="42"/>
      <c r="Y360" s="42">
        <v>230</v>
      </c>
      <c r="Z360" s="42"/>
      <c r="AA360" s="42">
        <v>222</v>
      </c>
      <c r="AB360" s="42"/>
      <c r="AC360" s="42">
        <v>444</v>
      </c>
      <c r="AD360" s="42"/>
      <c r="AE360" s="42">
        <v>732</v>
      </c>
      <c r="AF360" s="42"/>
      <c r="AG360" s="42">
        <v>220</v>
      </c>
      <c r="AH360" s="42"/>
      <c r="AI360" s="42">
        <v>391</v>
      </c>
      <c r="AJ360" s="42"/>
      <c r="AK360" s="42">
        <v>178</v>
      </c>
      <c r="AL360" s="4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49">
        <f>+W360</f>
        <v>429</v>
      </c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9"/>
      <c r="BZ360" s="39"/>
      <c r="CA360" s="39"/>
      <c r="CB360" s="39"/>
      <c r="CC360" s="39"/>
      <c r="CD360" s="39"/>
      <c r="CE360" s="39"/>
      <c r="CF360" s="39"/>
      <c r="CG360" s="49">
        <f t="shared" si="417"/>
        <v>0</v>
      </c>
      <c r="CH360" s="39"/>
      <c r="CI360" s="39"/>
      <c r="CJ360" s="39"/>
      <c r="CK360" s="39"/>
      <c r="CL360" s="39"/>
      <c r="CM360" s="39"/>
      <c r="CN360" s="39"/>
      <c r="CO360" s="39"/>
      <c r="CP360" s="9"/>
      <c r="CQ360" s="9"/>
    </row>
    <row r="361" spans="1:95" ht="15.75" customHeight="1">
      <c r="A361" s="9">
        <v>1588</v>
      </c>
      <c r="B361" s="9" t="s">
        <v>255</v>
      </c>
      <c r="C361" s="9">
        <v>0</v>
      </c>
      <c r="D361" s="9">
        <v>0</v>
      </c>
      <c r="E361" s="9">
        <v>0</v>
      </c>
      <c r="F361" s="9">
        <v>0</v>
      </c>
      <c r="G361" s="39"/>
      <c r="H361" s="49">
        <f t="shared" si="431"/>
        <v>0</v>
      </c>
      <c r="I361" s="49"/>
      <c r="J361" s="9">
        <v>1588</v>
      </c>
      <c r="K361" s="9" t="s">
        <v>255</v>
      </c>
      <c r="L361" s="9">
        <v>0</v>
      </c>
      <c r="M361" s="9">
        <v>0</v>
      </c>
      <c r="N361" s="9">
        <v>0</v>
      </c>
      <c r="O361" s="9">
        <v>0</v>
      </c>
      <c r="P361" s="40">
        <f t="shared" si="358"/>
        <v>0</v>
      </c>
      <c r="Q361" s="39"/>
      <c r="R361" s="39">
        <v>1588</v>
      </c>
      <c r="S361" s="9" t="s">
        <v>255</v>
      </c>
      <c r="T361" s="41">
        <f t="shared" ref="T361:U361" si="445">E361</f>
        <v>0</v>
      </c>
      <c r="U361" s="41">
        <f t="shared" si="445"/>
        <v>0</v>
      </c>
      <c r="V361" s="39"/>
      <c r="W361" s="42">
        <f t="shared" si="433"/>
        <v>0</v>
      </c>
      <c r="X361" s="42"/>
      <c r="Y361" s="42">
        <v>0</v>
      </c>
      <c r="Z361" s="42"/>
      <c r="AA361" s="42">
        <v>0</v>
      </c>
      <c r="AB361" s="42"/>
      <c r="AC361" s="42">
        <v>0</v>
      </c>
      <c r="AD361" s="42"/>
      <c r="AE361" s="42">
        <v>0</v>
      </c>
      <c r="AF361" s="42"/>
      <c r="AG361" s="42">
        <v>575</v>
      </c>
      <c r="AH361" s="42"/>
      <c r="AI361" s="42">
        <v>575</v>
      </c>
      <c r="AJ361" s="42"/>
      <c r="AK361" s="42">
        <v>500</v>
      </c>
      <c r="AL361" s="4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49">
        <f>+W361</f>
        <v>0</v>
      </c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49">
        <f t="shared" si="417"/>
        <v>0</v>
      </c>
      <c r="CH361" s="39"/>
      <c r="CI361" s="39"/>
      <c r="CJ361" s="39"/>
      <c r="CK361" s="39"/>
      <c r="CL361" s="39"/>
      <c r="CM361" s="39"/>
      <c r="CN361" s="39"/>
      <c r="CO361" s="39"/>
      <c r="CP361" s="9"/>
      <c r="CQ361" s="9"/>
    </row>
    <row r="362" spans="1:95" ht="15.75" customHeight="1">
      <c r="A362" s="9">
        <v>1589</v>
      </c>
      <c r="B362" s="9" t="s">
        <v>256</v>
      </c>
      <c r="C362" s="9">
        <v>0</v>
      </c>
      <c r="D362" s="9">
        <v>0</v>
      </c>
      <c r="E362" s="9">
        <v>0</v>
      </c>
      <c r="F362" s="9">
        <v>0</v>
      </c>
      <c r="G362" s="39"/>
      <c r="H362" s="49">
        <f t="shared" si="431"/>
        <v>0</v>
      </c>
      <c r="I362" s="49"/>
      <c r="J362" s="9">
        <v>1589</v>
      </c>
      <c r="K362" s="9" t="s">
        <v>256</v>
      </c>
      <c r="L362" s="9">
        <v>0</v>
      </c>
      <c r="M362" s="9">
        <v>0</v>
      </c>
      <c r="N362" s="9">
        <v>0</v>
      </c>
      <c r="O362" s="9">
        <v>0</v>
      </c>
      <c r="P362" s="40">
        <f t="shared" si="358"/>
        <v>0</v>
      </c>
      <c r="Q362" s="39"/>
      <c r="R362" s="39">
        <v>1589</v>
      </c>
      <c r="S362" s="9" t="s">
        <v>256</v>
      </c>
      <c r="T362" s="41">
        <f t="shared" ref="T362:U362" si="446">E362</f>
        <v>0</v>
      </c>
      <c r="U362" s="41">
        <f t="shared" si="446"/>
        <v>0</v>
      </c>
      <c r="V362" s="39"/>
      <c r="W362" s="42">
        <f t="shared" si="433"/>
        <v>0</v>
      </c>
      <c r="X362" s="42"/>
      <c r="Y362" s="42">
        <v>0</v>
      </c>
      <c r="Z362" s="42"/>
      <c r="AA362" s="42">
        <v>0</v>
      </c>
      <c r="AB362" s="42"/>
      <c r="AC362" s="42">
        <v>0</v>
      </c>
      <c r="AD362" s="42"/>
      <c r="AE362" s="42">
        <v>0</v>
      </c>
      <c r="AF362" s="42"/>
      <c r="AG362" s="42">
        <v>0</v>
      </c>
      <c r="AH362" s="42"/>
      <c r="AI362" s="42">
        <v>0</v>
      </c>
      <c r="AJ362" s="42"/>
      <c r="AK362" s="42">
        <v>0</v>
      </c>
      <c r="AL362" s="4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49">
        <f>+W362</f>
        <v>0</v>
      </c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39"/>
      <c r="CC362" s="39"/>
      <c r="CD362" s="39"/>
      <c r="CE362" s="39"/>
      <c r="CF362" s="39"/>
      <c r="CG362" s="49">
        <f t="shared" si="417"/>
        <v>0</v>
      </c>
      <c r="CH362" s="39"/>
      <c r="CI362" s="39"/>
      <c r="CJ362" s="39"/>
      <c r="CK362" s="39"/>
      <c r="CL362" s="39"/>
      <c r="CM362" s="39"/>
      <c r="CN362" s="39"/>
      <c r="CO362" s="39"/>
      <c r="CP362" s="9"/>
      <c r="CQ362" s="9"/>
    </row>
    <row r="363" spans="1:95" ht="15.75" customHeight="1">
      <c r="A363" s="9">
        <v>1591</v>
      </c>
      <c r="B363" s="9" t="s">
        <v>257</v>
      </c>
      <c r="C363" s="9">
        <v>0</v>
      </c>
      <c r="D363" s="9">
        <v>0</v>
      </c>
      <c r="E363" s="9">
        <v>35</v>
      </c>
      <c r="F363" s="9">
        <v>0</v>
      </c>
      <c r="G363" s="39"/>
      <c r="H363" s="49">
        <f t="shared" si="431"/>
        <v>0</v>
      </c>
      <c r="I363" s="49"/>
      <c r="J363" s="9">
        <v>1591</v>
      </c>
      <c r="K363" s="9" t="s">
        <v>257</v>
      </c>
      <c r="L363" s="9">
        <v>35</v>
      </c>
      <c r="M363" s="9">
        <v>0</v>
      </c>
      <c r="N363" s="9">
        <v>35</v>
      </c>
      <c r="O363" s="9">
        <v>0</v>
      </c>
      <c r="P363" s="40">
        <f t="shared" si="358"/>
        <v>0</v>
      </c>
      <c r="Q363" s="39"/>
      <c r="R363" s="39">
        <v>1591</v>
      </c>
      <c r="S363" s="9" t="s">
        <v>257</v>
      </c>
      <c r="T363" s="41">
        <f t="shared" ref="T363:U363" si="447">E363</f>
        <v>35</v>
      </c>
      <c r="U363" s="41">
        <f t="shared" si="447"/>
        <v>0</v>
      </c>
      <c r="V363" s="39"/>
      <c r="W363" s="42">
        <f t="shared" si="433"/>
        <v>35</v>
      </c>
      <c r="X363" s="42"/>
      <c r="Y363" s="42">
        <v>701</v>
      </c>
      <c r="Z363" s="42"/>
      <c r="AA363" s="42">
        <v>0</v>
      </c>
      <c r="AB363" s="42"/>
      <c r="AC363" s="42">
        <v>0</v>
      </c>
      <c r="AD363" s="42"/>
      <c r="AE363" s="42">
        <v>175</v>
      </c>
      <c r="AF363" s="42"/>
      <c r="AG363" s="42">
        <v>0</v>
      </c>
      <c r="AH363" s="42"/>
      <c r="AI363" s="42">
        <v>0</v>
      </c>
      <c r="AJ363" s="42"/>
      <c r="AK363" s="42">
        <v>0</v>
      </c>
      <c r="AL363" s="4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49">
        <f>+W363</f>
        <v>35</v>
      </c>
      <c r="BN363" s="49"/>
      <c r="BO363" s="4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39"/>
      <c r="CC363" s="39"/>
      <c r="CD363" s="39"/>
      <c r="CE363" s="39"/>
      <c r="CF363" s="39"/>
      <c r="CG363" s="49">
        <f t="shared" si="417"/>
        <v>0</v>
      </c>
      <c r="CH363" s="39"/>
      <c r="CI363" s="39"/>
      <c r="CJ363" s="39"/>
      <c r="CK363" s="39"/>
      <c r="CL363" s="39"/>
      <c r="CM363" s="39"/>
      <c r="CN363" s="39"/>
      <c r="CO363" s="39"/>
      <c r="CP363" s="9"/>
      <c r="CQ363" s="9"/>
    </row>
    <row r="364" spans="1:95" ht="15.75" customHeight="1">
      <c r="A364" s="9">
        <v>1592</v>
      </c>
      <c r="B364" s="9" t="s">
        <v>258</v>
      </c>
      <c r="C364" s="9">
        <v>0</v>
      </c>
      <c r="D364" s="9">
        <v>0</v>
      </c>
      <c r="E364" s="9">
        <v>0</v>
      </c>
      <c r="F364" s="9">
        <v>0</v>
      </c>
      <c r="G364" s="39"/>
      <c r="H364" s="49">
        <f t="shared" si="431"/>
        <v>0</v>
      </c>
      <c r="I364" s="49"/>
      <c r="J364" s="9">
        <v>1592</v>
      </c>
      <c r="K364" s="9" t="s">
        <v>258</v>
      </c>
      <c r="L364" s="9">
        <v>0</v>
      </c>
      <c r="M364" s="9">
        <v>0</v>
      </c>
      <c r="N364" s="9">
        <v>0</v>
      </c>
      <c r="O364" s="9">
        <v>0</v>
      </c>
      <c r="P364" s="40">
        <f t="shared" si="358"/>
        <v>0</v>
      </c>
      <c r="Q364" s="39"/>
      <c r="R364" s="39">
        <v>1592</v>
      </c>
      <c r="S364" s="9" t="s">
        <v>258</v>
      </c>
      <c r="T364" s="41">
        <f t="shared" ref="T364:U364" si="448">E364</f>
        <v>0</v>
      </c>
      <c r="U364" s="41">
        <f t="shared" si="448"/>
        <v>0</v>
      </c>
      <c r="V364" s="39"/>
      <c r="W364" s="42">
        <f t="shared" si="433"/>
        <v>0</v>
      </c>
      <c r="X364" s="42"/>
      <c r="Y364" s="42">
        <v>0</v>
      </c>
      <c r="Z364" s="42"/>
      <c r="AA364" s="42">
        <v>225</v>
      </c>
      <c r="AB364" s="42"/>
      <c r="AC364" s="42">
        <v>0</v>
      </c>
      <c r="AD364" s="42"/>
      <c r="AE364" s="42">
        <v>0</v>
      </c>
      <c r="AF364" s="42"/>
      <c r="AG364" s="42">
        <v>0</v>
      </c>
      <c r="AH364" s="42"/>
      <c r="AI364" s="42">
        <v>0</v>
      </c>
      <c r="AJ364" s="42"/>
      <c r="AK364" s="42">
        <v>211</v>
      </c>
      <c r="AL364" s="4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49">
        <f>+W364</f>
        <v>0</v>
      </c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49">
        <f t="shared" si="417"/>
        <v>0</v>
      </c>
      <c r="CH364" s="39"/>
      <c r="CI364" s="39"/>
      <c r="CJ364" s="39"/>
      <c r="CK364" s="39"/>
      <c r="CL364" s="39"/>
      <c r="CM364" s="39"/>
      <c r="CN364" s="39"/>
      <c r="CO364" s="39"/>
      <c r="CP364" s="9"/>
      <c r="CQ364" s="9"/>
    </row>
    <row r="365" spans="1:95" ht="15.75" customHeight="1">
      <c r="A365" s="9">
        <v>1593</v>
      </c>
      <c r="B365" s="9" t="s">
        <v>294</v>
      </c>
      <c r="C365" s="9"/>
      <c r="D365" s="9"/>
      <c r="E365" s="50">
        <v>2875.84</v>
      </c>
      <c r="F365" s="9">
        <v>0</v>
      </c>
      <c r="G365" s="39"/>
      <c r="H365" s="49">
        <f t="shared" si="431"/>
        <v>0</v>
      </c>
      <c r="I365" s="49"/>
      <c r="J365" s="9">
        <v>1593</v>
      </c>
      <c r="K365" s="9" t="s">
        <v>271</v>
      </c>
      <c r="L365" s="9">
        <v>0</v>
      </c>
      <c r="M365" s="9">
        <v>0</v>
      </c>
      <c r="N365" s="50">
        <v>2875.84</v>
      </c>
      <c r="O365" s="9">
        <v>0</v>
      </c>
      <c r="P365" s="40">
        <f t="shared" si="358"/>
        <v>0</v>
      </c>
      <c r="Q365" s="39"/>
      <c r="R365" s="9">
        <v>1593</v>
      </c>
      <c r="S365" s="9" t="s">
        <v>271</v>
      </c>
      <c r="T365" s="41">
        <f t="shared" ref="T365:U365" si="449">E365</f>
        <v>2875.84</v>
      </c>
      <c r="U365" s="41">
        <f t="shared" si="449"/>
        <v>0</v>
      </c>
      <c r="V365" s="39"/>
      <c r="W365" s="42">
        <f t="shared" si="433"/>
        <v>2875.84</v>
      </c>
      <c r="X365" s="42"/>
      <c r="Y365" s="42">
        <v>2486.31</v>
      </c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42">
        <f>+W365</f>
        <v>2875.84</v>
      </c>
      <c r="BP365" s="4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49">
        <f t="shared" si="417"/>
        <v>0</v>
      </c>
      <c r="CH365" s="39"/>
      <c r="CI365" s="39"/>
      <c r="CJ365" s="39"/>
      <c r="CK365" s="39"/>
      <c r="CL365" s="39"/>
      <c r="CM365" s="39"/>
      <c r="CN365" s="39"/>
      <c r="CO365" s="39"/>
      <c r="CP365" s="9"/>
      <c r="CQ365" s="9"/>
    </row>
    <row r="366" spans="1:95" ht="15.75" customHeight="1">
      <c r="A366" s="9">
        <v>1594</v>
      </c>
      <c r="B366" s="9" t="s">
        <v>272</v>
      </c>
      <c r="C366" s="9">
        <v>0</v>
      </c>
      <c r="D366" s="9">
        <v>0</v>
      </c>
      <c r="E366" s="9">
        <v>0</v>
      </c>
      <c r="F366" s="9">
        <v>0</v>
      </c>
      <c r="G366" s="39"/>
      <c r="H366" s="49">
        <f t="shared" si="431"/>
        <v>0</v>
      </c>
      <c r="I366" s="49"/>
      <c r="J366" s="9">
        <v>1594</v>
      </c>
      <c r="K366" s="9" t="s">
        <v>272</v>
      </c>
      <c r="L366" s="9">
        <v>0</v>
      </c>
      <c r="M366" s="9">
        <v>0</v>
      </c>
      <c r="N366" s="9">
        <v>0</v>
      </c>
      <c r="O366" s="9">
        <v>0</v>
      </c>
      <c r="P366" s="40">
        <f t="shared" si="358"/>
        <v>0</v>
      </c>
      <c r="Q366" s="39"/>
      <c r="R366" s="39">
        <v>1594</v>
      </c>
      <c r="S366" s="9" t="s">
        <v>272</v>
      </c>
      <c r="T366" s="41">
        <f t="shared" ref="T366:U366" si="450">E366</f>
        <v>0</v>
      </c>
      <c r="U366" s="41">
        <f t="shared" si="450"/>
        <v>0</v>
      </c>
      <c r="V366" s="39"/>
      <c r="W366" s="42">
        <f t="shared" si="433"/>
        <v>0</v>
      </c>
      <c r="X366" s="42"/>
      <c r="Y366" s="42">
        <v>0</v>
      </c>
      <c r="Z366" s="42"/>
      <c r="AA366" s="42">
        <v>0</v>
      </c>
      <c r="AB366" s="42"/>
      <c r="AC366" s="42">
        <v>0</v>
      </c>
      <c r="AD366" s="42"/>
      <c r="AE366" s="42">
        <v>0</v>
      </c>
      <c r="AF366" s="42"/>
      <c r="AG366" s="42">
        <v>0</v>
      </c>
      <c r="AH366" s="42"/>
      <c r="AI366" s="42">
        <v>1750</v>
      </c>
      <c r="AJ366" s="42"/>
      <c r="AK366" s="42">
        <v>1750</v>
      </c>
      <c r="AL366" s="4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49">
        <f>+W366</f>
        <v>0</v>
      </c>
      <c r="BR366" s="39"/>
      <c r="BS366" s="39"/>
      <c r="BT366" s="39"/>
      <c r="BU366" s="39"/>
      <c r="BV366" s="39"/>
      <c r="BW366" s="39"/>
      <c r="BX366" s="39"/>
      <c r="BY366" s="39"/>
      <c r="BZ366" s="39"/>
      <c r="CA366" s="39"/>
      <c r="CB366" s="39"/>
      <c r="CC366" s="39"/>
      <c r="CD366" s="39"/>
      <c r="CE366" s="39"/>
      <c r="CF366" s="39"/>
      <c r="CG366" s="49">
        <f t="shared" si="417"/>
        <v>0</v>
      </c>
      <c r="CH366" s="39"/>
      <c r="CI366" s="39"/>
      <c r="CJ366" s="39"/>
      <c r="CK366" s="39"/>
      <c r="CL366" s="39"/>
      <c r="CM366" s="39"/>
      <c r="CN366" s="39"/>
      <c r="CO366" s="39"/>
      <c r="CP366" s="9"/>
      <c r="CQ366" s="9"/>
    </row>
    <row r="367" spans="1:95" ht="15.75" customHeight="1">
      <c r="A367" s="9">
        <v>1595</v>
      </c>
      <c r="B367" s="9" t="s">
        <v>262</v>
      </c>
      <c r="C367" s="9">
        <v>0</v>
      </c>
      <c r="D367" s="9">
        <v>0</v>
      </c>
      <c r="E367" s="50">
        <v>25927.32</v>
      </c>
      <c r="F367" s="9">
        <v>0</v>
      </c>
      <c r="G367" s="39"/>
      <c r="H367" s="49">
        <f t="shared" si="431"/>
        <v>0</v>
      </c>
      <c r="I367" s="49"/>
      <c r="J367" s="9">
        <v>1595</v>
      </c>
      <c r="K367" s="9" t="s">
        <v>262</v>
      </c>
      <c r="L367" s="50">
        <v>2385</v>
      </c>
      <c r="M367" s="9">
        <v>0</v>
      </c>
      <c r="N367" s="50">
        <v>25927.32</v>
      </c>
      <c r="O367" s="9">
        <v>0</v>
      </c>
      <c r="P367" s="40">
        <f t="shared" si="358"/>
        <v>0</v>
      </c>
      <c r="Q367" s="39"/>
      <c r="R367" s="39">
        <v>1595</v>
      </c>
      <c r="S367" s="9" t="s">
        <v>262</v>
      </c>
      <c r="T367" s="41">
        <f t="shared" ref="T367:U367" si="451">E367</f>
        <v>25927.32</v>
      </c>
      <c r="U367" s="41">
        <f t="shared" si="451"/>
        <v>0</v>
      </c>
      <c r="V367" s="39"/>
      <c r="W367" s="42">
        <f>SUM(W350:W366)</f>
        <v>25927.32</v>
      </c>
      <c r="X367" s="42"/>
      <c r="Y367" s="42">
        <f>SUM(Y350:Y366)</f>
        <v>26860.9</v>
      </c>
      <c r="Z367" s="42"/>
      <c r="AA367" s="42">
        <v>21679.65</v>
      </c>
      <c r="AB367" s="42"/>
      <c r="AC367" s="42">
        <v>14793</v>
      </c>
      <c r="AD367" s="42"/>
      <c r="AE367" s="42">
        <f>SUM(AE350:AE366)</f>
        <v>17862.32</v>
      </c>
      <c r="AF367" s="42"/>
      <c r="AG367" s="42">
        <f>SUM(AG350:AG366)</f>
        <v>13291.96</v>
      </c>
      <c r="AH367" s="42"/>
      <c r="AI367" s="42">
        <f>SUM(AI350:AI366)</f>
        <v>22131.32</v>
      </c>
      <c r="AJ367" s="42"/>
      <c r="AK367" s="42">
        <f>SUM(AK350:AK366)</f>
        <v>30367.66</v>
      </c>
      <c r="AL367" s="4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49">
        <f t="shared" si="417"/>
        <v>-25927.32</v>
      </c>
      <c r="CH367" s="39"/>
      <c r="CI367" s="39"/>
      <c r="CJ367" s="39"/>
      <c r="CK367" s="39"/>
      <c r="CL367" s="39"/>
      <c r="CM367" s="39"/>
      <c r="CN367" s="39"/>
      <c r="CO367" s="39"/>
      <c r="CP367" s="9"/>
      <c r="CQ367" s="9"/>
    </row>
    <row r="368" spans="1:95" ht="15.75" customHeight="1">
      <c r="A368" s="9"/>
      <c r="B368" s="9"/>
      <c r="C368" s="9"/>
      <c r="D368" s="9"/>
      <c r="E368" s="9"/>
      <c r="F368" s="9"/>
      <c r="G368" s="39"/>
      <c r="H368" s="49"/>
      <c r="I368" s="49"/>
      <c r="J368" s="9"/>
      <c r="K368" s="9"/>
      <c r="L368" s="9"/>
      <c r="M368" s="9"/>
      <c r="N368" s="9"/>
      <c r="O368" s="9"/>
      <c r="P368" s="40"/>
      <c r="Q368" s="39"/>
      <c r="R368" s="39"/>
      <c r="S368" s="39"/>
      <c r="T368" s="41">
        <f t="shared" ref="T368:U368" si="452">E368</f>
        <v>0</v>
      </c>
      <c r="U368" s="41">
        <f t="shared" si="452"/>
        <v>0</v>
      </c>
      <c r="V368" s="39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49"/>
      <c r="CH368" s="39"/>
      <c r="CI368" s="39"/>
      <c r="CJ368" s="39"/>
      <c r="CK368" s="39"/>
      <c r="CL368" s="39"/>
      <c r="CM368" s="39"/>
      <c r="CN368" s="39"/>
      <c r="CO368" s="39"/>
      <c r="CP368" s="9"/>
      <c r="CQ368" s="9"/>
    </row>
    <row r="369" spans="1:95" ht="15.75" customHeight="1">
      <c r="A369" s="9">
        <v>1597</v>
      </c>
      <c r="B369" s="9" t="s">
        <v>274</v>
      </c>
      <c r="C369" s="9">
        <v>0</v>
      </c>
      <c r="D369" s="9">
        <v>0</v>
      </c>
      <c r="E369" s="9">
        <v>0</v>
      </c>
      <c r="F369" s="9">
        <v>-398.18</v>
      </c>
      <c r="G369" s="39"/>
      <c r="H369" s="49">
        <f>+E369-F369-N369+O369</f>
        <v>0</v>
      </c>
      <c r="I369" s="49"/>
      <c r="J369" s="9">
        <v>1597</v>
      </c>
      <c r="K369" s="9" t="s">
        <v>274</v>
      </c>
      <c r="L369" s="50">
        <v>1222.5</v>
      </c>
      <c r="M369" s="9">
        <v>0</v>
      </c>
      <c r="N369" s="9">
        <v>0</v>
      </c>
      <c r="O369" s="9">
        <v>-398.18</v>
      </c>
      <c r="P369" s="40">
        <f t="shared" ref="P369:P372" si="453">+R369-J369</f>
        <v>0</v>
      </c>
      <c r="Q369" s="39"/>
      <c r="R369" s="39">
        <v>1597</v>
      </c>
      <c r="S369" s="39" t="s">
        <v>274</v>
      </c>
      <c r="T369" s="41">
        <f t="shared" ref="T369:U369" si="454">E369</f>
        <v>0</v>
      </c>
      <c r="U369" s="41">
        <f t="shared" si="454"/>
        <v>-398.18</v>
      </c>
      <c r="V369" s="39"/>
      <c r="W369" s="42">
        <f>+W348+W367</f>
        <v>-398.18000000000029</v>
      </c>
      <c r="X369" s="42"/>
      <c r="Y369" s="42">
        <f>+Y348+Y367</f>
        <v>129.90000000000146</v>
      </c>
      <c r="Z369" s="42"/>
      <c r="AA369" s="42">
        <v>-4318.3499999999985</v>
      </c>
      <c r="AB369" s="42"/>
      <c r="AC369" s="42">
        <v>-11396.5</v>
      </c>
      <c r="AD369" s="42"/>
      <c r="AE369" s="42">
        <f>+AE348+AE367</f>
        <v>-390.68000000000029</v>
      </c>
      <c r="AF369" s="42"/>
      <c r="AG369" s="42">
        <f>+AG348+AG367</f>
        <v>-6740.0400000000009</v>
      </c>
      <c r="AH369" s="42"/>
      <c r="AI369" s="42">
        <f>+AI348+AI367</f>
        <v>-1455.1800000000003</v>
      </c>
      <c r="AJ369" s="42"/>
      <c r="AK369" s="42">
        <f>+AK348+AK367</f>
        <v>5042.16</v>
      </c>
      <c r="AL369" s="4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9"/>
      <c r="BZ369" s="39"/>
      <c r="CA369" s="39"/>
      <c r="CB369" s="39"/>
      <c r="CC369" s="39"/>
      <c r="CD369" s="39"/>
      <c r="CE369" s="39"/>
      <c r="CF369" s="39"/>
      <c r="CG369" s="49">
        <f t="shared" ref="CG369:CG396" si="455">SUM(AM369:CF369)-W369</f>
        <v>398.18000000000029</v>
      </c>
      <c r="CH369" s="39"/>
      <c r="CI369" s="39"/>
      <c r="CJ369" s="39"/>
      <c r="CK369" s="39"/>
      <c r="CL369" s="39"/>
      <c r="CM369" s="39"/>
      <c r="CN369" s="39"/>
      <c r="CO369" s="39"/>
      <c r="CP369" s="9"/>
      <c r="CQ369" s="9"/>
    </row>
    <row r="370" spans="1:95" ht="15.75" customHeight="1">
      <c r="A370" s="9"/>
      <c r="B370" s="9"/>
      <c r="C370" s="9"/>
      <c r="D370" s="9"/>
      <c r="E370" s="9" t="s">
        <v>191</v>
      </c>
      <c r="F370" s="50"/>
      <c r="G370" s="39"/>
      <c r="H370" s="49"/>
      <c r="I370" s="49"/>
      <c r="J370" s="9"/>
      <c r="K370" s="9"/>
      <c r="L370" s="9"/>
      <c r="M370" s="50"/>
      <c r="N370" s="9"/>
      <c r="O370" s="50"/>
      <c r="P370" s="40">
        <f t="shared" si="453"/>
        <v>0</v>
      </c>
      <c r="Q370" s="39"/>
      <c r="R370" s="39"/>
      <c r="S370" s="39"/>
      <c r="T370" s="58"/>
      <c r="U370" s="58"/>
      <c r="V370" s="39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A370" s="39"/>
      <c r="CB370" s="39"/>
      <c r="CC370" s="39"/>
      <c r="CD370" s="39"/>
      <c r="CE370" s="39"/>
      <c r="CF370" s="39"/>
      <c r="CG370" s="49">
        <f t="shared" si="455"/>
        <v>0</v>
      </c>
      <c r="CH370" s="39"/>
      <c r="CI370" s="39"/>
      <c r="CJ370" s="39"/>
      <c r="CK370" s="39"/>
      <c r="CL370" s="39"/>
      <c r="CM370" s="39"/>
      <c r="CN370" s="39"/>
      <c r="CO370" s="39"/>
      <c r="CP370" s="39"/>
      <c r="CQ370" s="39"/>
    </row>
    <row r="371" spans="1:95" ht="15.75" customHeight="1">
      <c r="A371" s="9">
        <v>1698</v>
      </c>
      <c r="B371" s="9" t="s">
        <v>315</v>
      </c>
      <c r="C371" s="9">
        <v>0</v>
      </c>
      <c r="D371" s="9">
        <v>0</v>
      </c>
      <c r="E371" s="9">
        <v>0</v>
      </c>
      <c r="F371" s="50">
        <v>-46814.89</v>
      </c>
      <c r="G371" s="39"/>
      <c r="H371" s="49">
        <f t="shared" ref="H371:H403" si="456">+E371-F371-N371+O371</f>
        <v>0</v>
      </c>
      <c r="I371" s="49"/>
      <c r="J371" s="9">
        <v>1698</v>
      </c>
      <c r="K371" s="9" t="s">
        <v>315</v>
      </c>
      <c r="L371" s="50">
        <v>141630.09</v>
      </c>
      <c r="M371" s="9">
        <v>0</v>
      </c>
      <c r="N371" s="9">
        <v>0</v>
      </c>
      <c r="O371" s="50">
        <v>-46814.89</v>
      </c>
      <c r="P371" s="40">
        <f t="shared" si="453"/>
        <v>0</v>
      </c>
      <c r="Q371" s="39"/>
      <c r="R371" s="39">
        <v>1698</v>
      </c>
      <c r="S371" s="39" t="s">
        <v>315</v>
      </c>
      <c r="T371" s="58">
        <f t="shared" ref="T371:U371" si="457">SUM(T52:T370)</f>
        <v>1006962.5299999999</v>
      </c>
      <c r="U371" s="58">
        <f t="shared" si="457"/>
        <v>-1150207.2</v>
      </c>
      <c r="V371" s="39"/>
      <c r="W371" s="42">
        <f>+W89+W120+W151+W178+W194+W223+W246+W269+W288+W308+W322+W339+W369</f>
        <v>-48214.889999999992</v>
      </c>
      <c r="X371" s="42"/>
      <c r="Y371" s="42">
        <f>+Y89+Y120+Y151+Y178+Y194+Y223+Y246+Y269+Y288+Y308+Y322+Y339+Y369</f>
        <v>-43478.26999999999</v>
      </c>
      <c r="Z371" s="42"/>
      <c r="AA371" s="42">
        <v>199.96000000001004</v>
      </c>
      <c r="AB371" s="42"/>
      <c r="AC371" s="42">
        <v>-41873.049999999988</v>
      </c>
      <c r="AD371" s="42"/>
      <c r="AE371" s="42">
        <f>+AE89+AE120+AE151+AE178+AE194+AE223+AE246+AE269+AE288+AE308+AE322+AE339+AE369</f>
        <v>13128.35999999999</v>
      </c>
      <c r="AF371" s="42"/>
      <c r="AG371" s="42">
        <f>+AG89+AG120+AG151+AG178+AG194+AG223+AG246+AG269+AG288+AG308+AG322+AG339+AG369</f>
        <v>-81912.390000000014</v>
      </c>
      <c r="AH371" s="42"/>
      <c r="AI371" s="42">
        <f>+AI89+AI120+AI151+AI178+AI194+AI223+AI246+AI269+AI288+AI308+AI322+AI339+AI369</f>
        <v>1825.969999999983</v>
      </c>
      <c r="AJ371" s="42"/>
      <c r="AK371" s="42">
        <f>+AK89+AK120+AK151+AK178+AK194+AK223+AK246+AK269+AK288+AK308+AK322+AK339+AK369</f>
        <v>13972.880000000016</v>
      </c>
      <c r="AL371" s="4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49">
        <f t="shared" si="455"/>
        <v>48214.889999999992</v>
      </c>
      <c r="CH371" s="39"/>
      <c r="CI371" s="39"/>
      <c r="CJ371" s="39"/>
      <c r="CK371" s="39"/>
      <c r="CL371" s="39"/>
      <c r="CM371" s="39"/>
      <c r="CN371" s="39"/>
      <c r="CO371" s="39"/>
      <c r="CP371" s="39"/>
      <c r="CQ371" s="39"/>
    </row>
    <row r="372" spans="1:95" ht="15.75" customHeight="1">
      <c r="A372" s="9"/>
      <c r="B372" s="9"/>
      <c r="C372" s="9"/>
      <c r="D372" s="9"/>
      <c r="E372" s="9"/>
      <c r="F372" s="9"/>
      <c r="G372" s="39"/>
      <c r="H372" s="49">
        <f t="shared" si="456"/>
        <v>0</v>
      </c>
      <c r="I372" s="49"/>
      <c r="J372" s="9"/>
      <c r="K372" s="9"/>
      <c r="L372" s="9"/>
      <c r="M372" s="9"/>
      <c r="N372" s="9"/>
      <c r="O372" s="9"/>
      <c r="P372" s="40">
        <f t="shared" si="453"/>
        <v>0</v>
      </c>
      <c r="Q372" s="39"/>
      <c r="R372" s="39"/>
      <c r="S372" s="39"/>
      <c r="T372" s="41"/>
      <c r="U372" s="41"/>
      <c r="V372" s="39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 t="s">
        <v>344</v>
      </c>
      <c r="AJ372" s="55"/>
      <c r="AK372" s="42"/>
      <c r="AL372" s="4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A372" s="39"/>
      <c r="CB372" s="39"/>
      <c r="CC372" s="39"/>
      <c r="CD372" s="39"/>
      <c r="CE372" s="39"/>
      <c r="CF372" s="39"/>
      <c r="CG372" s="49">
        <f t="shared" si="455"/>
        <v>0</v>
      </c>
      <c r="CH372" s="39"/>
      <c r="CI372" s="39"/>
      <c r="CJ372" s="39"/>
      <c r="CK372" s="39"/>
      <c r="CL372" s="39"/>
      <c r="CM372" s="39"/>
      <c r="CN372" s="39"/>
      <c r="CO372" s="39"/>
      <c r="CP372" s="39"/>
      <c r="CQ372" s="39"/>
    </row>
    <row r="373" spans="1:95" ht="15.75" customHeight="1">
      <c r="A373" s="9"/>
      <c r="B373" s="9"/>
      <c r="C373" s="9"/>
      <c r="D373" s="9"/>
      <c r="E373" s="9"/>
      <c r="F373" s="9"/>
      <c r="G373" s="39"/>
      <c r="H373" s="49">
        <f t="shared" si="456"/>
        <v>0</v>
      </c>
      <c r="I373" s="49"/>
      <c r="J373" s="9"/>
      <c r="K373" s="9"/>
      <c r="L373" s="9"/>
      <c r="M373" s="9"/>
      <c r="N373" s="9"/>
      <c r="O373" s="9"/>
      <c r="P373" s="40"/>
      <c r="Q373" s="39"/>
      <c r="R373" s="39">
        <v>1710</v>
      </c>
      <c r="S373" s="39" t="s">
        <v>316</v>
      </c>
      <c r="T373" s="41"/>
      <c r="U373" s="41"/>
      <c r="V373" s="39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>
        <v>-183300</v>
      </c>
      <c r="AJ373" s="42"/>
      <c r="AK373" s="42">
        <v>-183000</v>
      </c>
      <c r="AL373" s="4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49">
        <f t="shared" ref="CF373:CF375" si="458">+W373</f>
        <v>0</v>
      </c>
      <c r="CG373" s="49">
        <f t="shared" si="455"/>
        <v>0</v>
      </c>
      <c r="CH373" s="39"/>
      <c r="CI373" s="39"/>
      <c r="CJ373" s="39"/>
      <c r="CK373" s="39"/>
      <c r="CL373" s="39"/>
      <c r="CM373" s="39"/>
      <c r="CN373" s="39"/>
      <c r="CO373" s="39"/>
      <c r="CP373" s="39"/>
      <c r="CQ373" s="39"/>
    </row>
    <row r="374" spans="1:95" ht="15.75" customHeight="1">
      <c r="A374" s="9"/>
      <c r="B374" s="9"/>
      <c r="C374" s="9"/>
      <c r="D374" s="9"/>
      <c r="E374" s="9"/>
      <c r="F374" s="9"/>
      <c r="G374" s="39"/>
      <c r="H374" s="49">
        <f t="shared" si="456"/>
        <v>0</v>
      </c>
      <c r="I374" s="49"/>
      <c r="J374" s="9"/>
      <c r="K374" s="9"/>
      <c r="L374" s="9"/>
      <c r="M374" s="9"/>
      <c r="N374" s="9"/>
      <c r="O374" s="9"/>
      <c r="P374" s="40"/>
      <c r="Q374" s="39"/>
      <c r="R374" s="39">
        <v>1715</v>
      </c>
      <c r="S374" s="39" t="s">
        <v>317</v>
      </c>
      <c r="T374" s="41"/>
      <c r="U374" s="41"/>
      <c r="V374" s="39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>
        <v>0</v>
      </c>
      <c r="AJ374" s="42"/>
      <c r="AK374" s="42">
        <v>0</v>
      </c>
      <c r="AL374" s="4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49">
        <f t="shared" si="458"/>
        <v>0</v>
      </c>
      <c r="CG374" s="49">
        <f t="shared" si="455"/>
        <v>0</v>
      </c>
      <c r="CH374" s="39"/>
      <c r="CI374" s="39"/>
      <c r="CJ374" s="39"/>
      <c r="CK374" s="39"/>
      <c r="CL374" s="39"/>
      <c r="CM374" s="39"/>
      <c r="CN374" s="39"/>
      <c r="CO374" s="39"/>
      <c r="CP374" s="39"/>
      <c r="CQ374" s="39"/>
    </row>
    <row r="375" spans="1:95" ht="15.75" customHeight="1">
      <c r="A375" s="9"/>
      <c r="B375" s="9"/>
      <c r="C375" s="9"/>
      <c r="D375" s="9"/>
      <c r="E375" s="9"/>
      <c r="F375" s="9"/>
      <c r="G375" s="39"/>
      <c r="H375" s="49">
        <f t="shared" si="456"/>
        <v>0</v>
      </c>
      <c r="I375" s="49"/>
      <c r="J375" s="9"/>
      <c r="K375" s="9"/>
      <c r="L375" s="9"/>
      <c r="M375" s="9"/>
      <c r="N375" s="9"/>
      <c r="O375" s="9"/>
      <c r="P375" s="40"/>
      <c r="Q375" s="39"/>
      <c r="R375" s="39">
        <v>1740</v>
      </c>
      <c r="S375" s="39" t="s">
        <v>319</v>
      </c>
      <c r="T375" s="41"/>
      <c r="U375" s="41"/>
      <c r="V375" s="39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>
        <v>-310.93</v>
      </c>
      <c r="AJ375" s="42"/>
      <c r="AK375" s="42">
        <v>-273.57</v>
      </c>
      <c r="AL375" s="4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A375" s="39"/>
      <c r="CB375" s="39"/>
      <c r="CC375" s="39"/>
      <c r="CD375" s="39"/>
      <c r="CE375" s="39"/>
      <c r="CF375" s="49">
        <f t="shared" si="458"/>
        <v>0</v>
      </c>
      <c r="CG375" s="49">
        <f t="shared" si="455"/>
        <v>0</v>
      </c>
      <c r="CH375" s="39"/>
      <c r="CI375" s="39"/>
      <c r="CJ375" s="39"/>
      <c r="CK375" s="39"/>
      <c r="CL375" s="39"/>
      <c r="CM375" s="39"/>
      <c r="CN375" s="39"/>
      <c r="CO375" s="39"/>
      <c r="CP375" s="39"/>
      <c r="CQ375" s="39"/>
    </row>
    <row r="376" spans="1:95" ht="15.75" customHeight="1">
      <c r="A376" s="9"/>
      <c r="B376" s="9"/>
      <c r="C376" s="9"/>
      <c r="D376" s="9"/>
      <c r="E376" s="9"/>
      <c r="F376" s="9"/>
      <c r="G376" s="39"/>
      <c r="H376" s="49">
        <f t="shared" si="456"/>
        <v>0</v>
      </c>
      <c r="I376" s="49"/>
      <c r="J376" s="9"/>
      <c r="K376" s="9"/>
      <c r="L376" s="9"/>
      <c r="M376" s="9"/>
      <c r="N376" s="9"/>
      <c r="O376" s="9"/>
      <c r="P376" s="40"/>
      <c r="Q376" s="39"/>
      <c r="R376" s="39">
        <v>1745</v>
      </c>
      <c r="S376" s="39" t="s">
        <v>312</v>
      </c>
      <c r="T376" s="41"/>
      <c r="U376" s="41"/>
      <c r="V376" s="39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>
        <f>SUM(AI373:AI375)</f>
        <v>-183610.93</v>
      </c>
      <c r="AJ376" s="42"/>
      <c r="AK376" s="42">
        <f>SUM(AK373:AK375)</f>
        <v>-183273.57</v>
      </c>
      <c r="AL376" s="4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49"/>
      <c r="CG376" s="49">
        <f t="shared" si="455"/>
        <v>0</v>
      </c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</row>
    <row r="377" spans="1:95" ht="15.75" customHeight="1">
      <c r="A377" s="9"/>
      <c r="B377" s="9"/>
      <c r="C377" s="9"/>
      <c r="D377" s="9"/>
      <c r="E377" s="9"/>
      <c r="F377" s="9"/>
      <c r="G377" s="39"/>
      <c r="H377" s="49">
        <f t="shared" si="456"/>
        <v>0</v>
      </c>
      <c r="I377" s="49"/>
      <c r="J377" s="9"/>
      <c r="K377" s="9"/>
      <c r="L377" s="9"/>
      <c r="M377" s="9"/>
      <c r="N377" s="9"/>
      <c r="O377" s="9"/>
      <c r="P377" s="40"/>
      <c r="Q377" s="39"/>
      <c r="R377" s="39"/>
      <c r="S377" s="39"/>
      <c r="T377" s="41"/>
      <c r="U377" s="41"/>
      <c r="V377" s="39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49">
        <f t="shared" ref="CF377:CF391" si="459">+W377</f>
        <v>0</v>
      </c>
      <c r="CG377" s="49">
        <f t="shared" si="455"/>
        <v>0</v>
      </c>
      <c r="CH377" s="39"/>
      <c r="CI377" s="39"/>
      <c r="CJ377" s="39"/>
      <c r="CK377" s="39"/>
      <c r="CL377" s="39"/>
      <c r="CM377" s="39"/>
      <c r="CN377" s="39"/>
      <c r="CO377" s="39"/>
      <c r="CP377" s="39"/>
      <c r="CQ377" s="39"/>
    </row>
    <row r="378" spans="1:95" ht="15.75" customHeight="1">
      <c r="A378" s="9"/>
      <c r="B378" s="9"/>
      <c r="C378" s="9"/>
      <c r="D378" s="9"/>
      <c r="E378" s="9"/>
      <c r="F378" s="9"/>
      <c r="G378" s="39"/>
      <c r="H378" s="39">
        <f t="shared" si="456"/>
        <v>0</v>
      </c>
      <c r="I378" s="39"/>
      <c r="J378" s="9"/>
      <c r="K378" s="9"/>
      <c r="L378" s="9"/>
      <c r="M378" s="9"/>
      <c r="N378" s="9"/>
      <c r="O378" s="9"/>
      <c r="P378" s="40"/>
      <c r="Q378" s="39"/>
      <c r="R378" s="39">
        <v>1760</v>
      </c>
      <c r="S378" s="39" t="s">
        <v>325</v>
      </c>
      <c r="T378" s="41"/>
      <c r="U378" s="41"/>
      <c r="V378" s="39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>
        <v>0</v>
      </c>
      <c r="AJ378" s="42"/>
      <c r="AK378" s="42">
        <v>0</v>
      </c>
      <c r="AL378" s="4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  <c r="BW378" s="39"/>
      <c r="BX378" s="39"/>
      <c r="BY378" s="39"/>
      <c r="BZ378" s="39"/>
      <c r="CA378" s="39"/>
      <c r="CB378" s="39"/>
      <c r="CC378" s="39"/>
      <c r="CD378" s="39"/>
      <c r="CE378" s="39"/>
      <c r="CF378" s="49">
        <f t="shared" si="459"/>
        <v>0</v>
      </c>
      <c r="CG378" s="49">
        <f t="shared" si="455"/>
        <v>0</v>
      </c>
      <c r="CH378" s="39"/>
      <c r="CI378" s="39"/>
      <c r="CJ378" s="39"/>
      <c r="CK378" s="39"/>
      <c r="CL378" s="39"/>
      <c r="CM378" s="39"/>
      <c r="CN378" s="39"/>
      <c r="CO378" s="39"/>
      <c r="CP378" s="39"/>
      <c r="CQ378" s="39"/>
    </row>
    <row r="379" spans="1:95" ht="15.75" customHeight="1">
      <c r="A379" s="9"/>
      <c r="B379" s="9"/>
      <c r="C379" s="9"/>
      <c r="D379" s="9"/>
      <c r="E379" s="9"/>
      <c r="F379" s="9"/>
      <c r="G379" s="39"/>
      <c r="H379" s="39">
        <f t="shared" si="456"/>
        <v>0</v>
      </c>
      <c r="I379" s="39"/>
      <c r="J379" s="9"/>
      <c r="K379" s="9"/>
      <c r="L379" s="9"/>
      <c r="M379" s="9"/>
      <c r="N379" s="9"/>
      <c r="O379" s="9"/>
      <c r="P379" s="40"/>
      <c r="Q379" s="39"/>
      <c r="R379" s="39">
        <v>1763</v>
      </c>
      <c r="S379" s="39" t="s">
        <v>345</v>
      </c>
      <c r="T379" s="41"/>
      <c r="U379" s="41"/>
      <c r="V379" s="39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>
        <v>0</v>
      </c>
      <c r="AJ379" s="42"/>
      <c r="AK379" s="42"/>
      <c r="AL379" s="4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39"/>
      <c r="CC379" s="39"/>
      <c r="CD379" s="39"/>
      <c r="CE379" s="39"/>
      <c r="CF379" s="49">
        <f t="shared" si="459"/>
        <v>0</v>
      </c>
      <c r="CG379" s="49">
        <f t="shared" si="455"/>
        <v>0</v>
      </c>
      <c r="CH379" s="39"/>
      <c r="CI379" s="39"/>
      <c r="CJ379" s="39"/>
      <c r="CK379" s="39"/>
      <c r="CL379" s="39"/>
      <c r="CM379" s="39"/>
      <c r="CN379" s="39"/>
      <c r="CO379" s="39"/>
      <c r="CP379" s="39"/>
      <c r="CQ379" s="39"/>
    </row>
    <row r="380" spans="1:95" ht="15.75" customHeight="1">
      <c r="A380" s="9"/>
      <c r="B380" s="9"/>
      <c r="C380" s="9"/>
      <c r="D380" s="9"/>
      <c r="E380" s="9"/>
      <c r="F380" s="9"/>
      <c r="G380" s="39"/>
      <c r="H380" s="39">
        <f t="shared" si="456"/>
        <v>0</v>
      </c>
      <c r="I380" s="39"/>
      <c r="J380" s="9"/>
      <c r="K380" s="9"/>
      <c r="L380" s="9"/>
      <c r="M380" s="9"/>
      <c r="N380" s="9"/>
      <c r="O380" s="9"/>
      <c r="P380" s="40"/>
      <c r="Q380" s="39"/>
      <c r="R380" s="39">
        <v>1765</v>
      </c>
      <c r="S380" s="39" t="s">
        <v>109</v>
      </c>
      <c r="T380" s="41"/>
      <c r="U380" s="41"/>
      <c r="V380" s="39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>
        <v>2624</v>
      </c>
      <c r="AJ380" s="42"/>
      <c r="AK380" s="42">
        <v>3669</v>
      </c>
      <c r="AL380" s="4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A380" s="39"/>
      <c r="CB380" s="39"/>
      <c r="CC380" s="39"/>
      <c r="CD380" s="39"/>
      <c r="CE380" s="39"/>
      <c r="CF380" s="49">
        <f t="shared" si="459"/>
        <v>0</v>
      </c>
      <c r="CG380" s="49">
        <f t="shared" si="455"/>
        <v>0</v>
      </c>
      <c r="CH380" s="39"/>
      <c r="CI380" s="39"/>
      <c r="CJ380" s="39"/>
      <c r="CK380" s="39"/>
      <c r="CL380" s="39"/>
      <c r="CM380" s="39"/>
      <c r="CN380" s="39"/>
      <c r="CO380" s="39"/>
      <c r="CP380" s="39"/>
      <c r="CQ380" s="39"/>
    </row>
    <row r="381" spans="1:95" ht="15.75" customHeight="1">
      <c r="A381" s="9"/>
      <c r="B381" s="9"/>
      <c r="C381" s="9"/>
      <c r="D381" s="9"/>
      <c r="E381" s="9"/>
      <c r="F381" s="9"/>
      <c r="G381" s="39"/>
      <c r="H381" s="39">
        <f t="shared" si="456"/>
        <v>0</v>
      </c>
      <c r="I381" s="39"/>
      <c r="J381" s="9"/>
      <c r="K381" s="9"/>
      <c r="L381" s="9"/>
      <c r="M381" s="9"/>
      <c r="N381" s="9"/>
      <c r="O381" s="9"/>
      <c r="P381" s="40"/>
      <c r="Q381" s="39"/>
      <c r="R381" s="39">
        <v>1770</v>
      </c>
      <c r="S381" s="39" t="s">
        <v>346</v>
      </c>
      <c r="T381" s="41"/>
      <c r="U381" s="41"/>
      <c r="V381" s="39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>
        <v>315</v>
      </c>
      <c r="AJ381" s="42"/>
      <c r="AK381" s="42">
        <v>3125</v>
      </c>
      <c r="AL381" s="4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49">
        <f t="shared" si="459"/>
        <v>0</v>
      </c>
      <c r="CG381" s="49">
        <f t="shared" si="455"/>
        <v>0</v>
      </c>
      <c r="CH381" s="39"/>
      <c r="CI381" s="39"/>
      <c r="CJ381" s="39"/>
      <c r="CK381" s="39"/>
      <c r="CL381" s="39"/>
      <c r="CM381" s="39"/>
      <c r="CN381" s="39"/>
      <c r="CO381" s="39"/>
      <c r="CP381" s="39"/>
      <c r="CQ381" s="39"/>
    </row>
    <row r="382" spans="1:95" ht="15.75" customHeight="1">
      <c r="A382" s="9"/>
      <c r="B382" s="9"/>
      <c r="C382" s="9"/>
      <c r="D382" s="9"/>
      <c r="E382" s="9"/>
      <c r="F382" s="9"/>
      <c r="G382" s="39"/>
      <c r="H382" s="39">
        <f t="shared" si="456"/>
        <v>0</v>
      </c>
      <c r="I382" s="39"/>
      <c r="J382" s="9"/>
      <c r="K382" s="9"/>
      <c r="L382" s="9"/>
      <c r="M382" s="9"/>
      <c r="N382" s="9"/>
      <c r="O382" s="9"/>
      <c r="P382" s="40"/>
      <c r="Q382" s="39"/>
      <c r="R382" s="39">
        <v>1771</v>
      </c>
      <c r="S382" s="39" t="s">
        <v>320</v>
      </c>
      <c r="T382" s="41"/>
      <c r="U382" s="41"/>
      <c r="V382" s="39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>
        <v>0</v>
      </c>
      <c r="AJ382" s="42"/>
      <c r="AK382" s="42">
        <v>15000</v>
      </c>
      <c r="AL382" s="4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49">
        <f t="shared" si="459"/>
        <v>0</v>
      </c>
      <c r="CG382" s="49">
        <f t="shared" si="455"/>
        <v>0</v>
      </c>
      <c r="CH382" s="39"/>
      <c r="CI382" s="39"/>
      <c r="CJ382" s="39"/>
      <c r="CK382" s="39"/>
      <c r="CL382" s="39"/>
      <c r="CM382" s="39"/>
      <c r="CN382" s="39"/>
      <c r="CO382" s="39"/>
      <c r="CP382" s="39"/>
      <c r="CQ382" s="39"/>
    </row>
    <row r="383" spans="1:95" ht="15.75" customHeight="1">
      <c r="A383" s="9"/>
      <c r="B383" s="9"/>
      <c r="C383" s="9"/>
      <c r="D383" s="9"/>
      <c r="E383" s="9"/>
      <c r="F383" s="9"/>
      <c r="G383" s="39"/>
      <c r="H383" s="39">
        <f t="shared" si="456"/>
        <v>0</v>
      </c>
      <c r="I383" s="39"/>
      <c r="J383" s="9"/>
      <c r="K383" s="9"/>
      <c r="L383" s="9"/>
      <c r="M383" s="9"/>
      <c r="N383" s="9"/>
      <c r="O383" s="9"/>
      <c r="P383" s="40"/>
      <c r="Q383" s="39"/>
      <c r="R383" s="39">
        <v>1772</v>
      </c>
      <c r="S383" s="39" t="s">
        <v>321</v>
      </c>
      <c r="T383" s="41"/>
      <c r="U383" s="41"/>
      <c r="V383" s="39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>
        <v>0</v>
      </c>
      <c r="AJ383" s="42"/>
      <c r="AK383" s="42">
        <v>0</v>
      </c>
      <c r="AL383" s="4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49">
        <f t="shared" si="459"/>
        <v>0</v>
      </c>
      <c r="CG383" s="49">
        <f t="shared" si="455"/>
        <v>0</v>
      </c>
      <c r="CH383" s="39"/>
      <c r="CI383" s="39"/>
      <c r="CJ383" s="39"/>
      <c r="CK383" s="39"/>
      <c r="CL383" s="39"/>
      <c r="CM383" s="39"/>
      <c r="CN383" s="39"/>
      <c r="CO383" s="39"/>
      <c r="CP383" s="39"/>
      <c r="CQ383" s="39"/>
    </row>
    <row r="384" spans="1:95" ht="15.75" customHeight="1">
      <c r="A384" s="9"/>
      <c r="B384" s="9"/>
      <c r="C384" s="9"/>
      <c r="D384" s="9"/>
      <c r="E384" s="9"/>
      <c r="F384" s="9"/>
      <c r="G384" s="39"/>
      <c r="H384" s="39">
        <f t="shared" si="456"/>
        <v>0</v>
      </c>
      <c r="I384" s="39"/>
      <c r="J384" s="9"/>
      <c r="K384" s="9"/>
      <c r="L384" s="9"/>
      <c r="M384" s="9"/>
      <c r="N384" s="9"/>
      <c r="O384" s="9"/>
      <c r="P384" s="40"/>
      <c r="Q384" s="39"/>
      <c r="R384" s="39">
        <v>1773</v>
      </c>
      <c r="S384" s="39" t="s">
        <v>329</v>
      </c>
      <c r="T384" s="41"/>
      <c r="U384" s="41"/>
      <c r="V384" s="39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>
        <v>0</v>
      </c>
      <c r="AJ384" s="42"/>
      <c r="AK384" s="42">
        <v>0</v>
      </c>
      <c r="AL384" s="4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49">
        <f t="shared" si="459"/>
        <v>0</v>
      </c>
      <c r="CG384" s="49">
        <f t="shared" si="455"/>
        <v>0</v>
      </c>
      <c r="CH384" s="39"/>
      <c r="CI384" s="39"/>
      <c r="CJ384" s="39"/>
      <c r="CK384" s="39"/>
      <c r="CL384" s="39"/>
      <c r="CM384" s="39"/>
      <c r="CN384" s="39"/>
      <c r="CO384" s="39"/>
      <c r="CP384" s="39"/>
      <c r="CQ384" s="39"/>
    </row>
    <row r="385" spans="1:95" ht="15.75" customHeight="1">
      <c r="A385" s="9"/>
      <c r="B385" s="9"/>
      <c r="C385" s="9"/>
      <c r="D385" s="9"/>
      <c r="E385" s="9"/>
      <c r="F385" s="9"/>
      <c r="G385" s="39"/>
      <c r="H385" s="39">
        <f t="shared" si="456"/>
        <v>0</v>
      </c>
      <c r="I385" s="39"/>
      <c r="J385" s="9"/>
      <c r="K385" s="9"/>
      <c r="L385" s="9"/>
      <c r="M385" s="9"/>
      <c r="N385" s="9"/>
      <c r="O385" s="9"/>
      <c r="P385" s="40"/>
      <c r="Q385" s="39"/>
      <c r="R385" s="39">
        <v>1774</v>
      </c>
      <c r="S385" s="39" t="s">
        <v>330</v>
      </c>
      <c r="T385" s="41"/>
      <c r="U385" s="41"/>
      <c r="V385" s="39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>
        <v>150</v>
      </c>
      <c r="AJ385" s="42"/>
      <c r="AK385" s="42">
        <v>1175</v>
      </c>
      <c r="AL385" s="4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49">
        <f t="shared" si="459"/>
        <v>0</v>
      </c>
      <c r="CG385" s="49">
        <f t="shared" si="455"/>
        <v>0</v>
      </c>
      <c r="CH385" s="39"/>
      <c r="CI385" s="39"/>
      <c r="CJ385" s="39"/>
      <c r="CK385" s="39"/>
      <c r="CL385" s="39"/>
      <c r="CM385" s="39"/>
      <c r="CN385" s="39"/>
      <c r="CO385" s="39"/>
      <c r="CP385" s="39"/>
      <c r="CQ385" s="39"/>
    </row>
    <row r="386" spans="1:95" ht="15.75" customHeight="1">
      <c r="A386" s="9"/>
      <c r="B386" s="9"/>
      <c r="C386" s="9"/>
      <c r="D386" s="9"/>
      <c r="E386" s="9"/>
      <c r="F386" s="9"/>
      <c r="G386" s="39"/>
      <c r="H386" s="39">
        <f t="shared" si="456"/>
        <v>0</v>
      </c>
      <c r="I386" s="39"/>
      <c r="J386" s="9"/>
      <c r="K386" s="9"/>
      <c r="L386" s="9"/>
      <c r="M386" s="9"/>
      <c r="N386" s="9"/>
      <c r="O386" s="9"/>
      <c r="P386" s="40"/>
      <c r="Q386" s="39"/>
      <c r="R386" s="39">
        <v>1775</v>
      </c>
      <c r="S386" s="39" t="s">
        <v>323</v>
      </c>
      <c r="T386" s="41"/>
      <c r="U386" s="41"/>
      <c r="V386" s="39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>
        <v>1818.75</v>
      </c>
      <c r="AJ386" s="42"/>
      <c r="AK386" s="42">
        <v>23567.439999999999</v>
      </c>
      <c r="AL386" s="4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A386" s="39"/>
      <c r="CB386" s="39"/>
      <c r="CC386" s="39"/>
      <c r="CD386" s="39"/>
      <c r="CE386" s="39"/>
      <c r="CF386" s="49">
        <f t="shared" si="459"/>
        <v>0</v>
      </c>
      <c r="CG386" s="49">
        <f t="shared" si="455"/>
        <v>0</v>
      </c>
      <c r="CH386" s="39"/>
      <c r="CI386" s="39"/>
      <c r="CJ386" s="39"/>
      <c r="CK386" s="39"/>
      <c r="CL386" s="39"/>
      <c r="CM386" s="39"/>
      <c r="CN386" s="39"/>
      <c r="CO386" s="39"/>
      <c r="CP386" s="39"/>
      <c r="CQ386" s="39"/>
    </row>
    <row r="387" spans="1:95" ht="15.75" customHeight="1">
      <c r="A387" s="9"/>
      <c r="B387" s="9"/>
      <c r="C387" s="9"/>
      <c r="D387" s="9"/>
      <c r="E387" s="9"/>
      <c r="F387" s="9"/>
      <c r="G387" s="39"/>
      <c r="H387" s="39">
        <f t="shared" si="456"/>
        <v>0</v>
      </c>
      <c r="I387" s="39"/>
      <c r="J387" s="9"/>
      <c r="K387" s="9"/>
      <c r="L387" s="9"/>
      <c r="M387" s="9"/>
      <c r="N387" s="9"/>
      <c r="O387" s="9"/>
      <c r="P387" s="40"/>
      <c r="Q387" s="39"/>
      <c r="R387" s="39">
        <v>1778</v>
      </c>
      <c r="S387" s="39" t="s">
        <v>347</v>
      </c>
      <c r="T387" s="41"/>
      <c r="U387" s="41"/>
      <c r="V387" s="39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>
        <v>0</v>
      </c>
      <c r="AJ387" s="42"/>
      <c r="AK387" s="42">
        <v>0</v>
      </c>
      <c r="AL387" s="4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49">
        <f t="shared" si="459"/>
        <v>0</v>
      </c>
      <c r="CG387" s="49">
        <f t="shared" si="455"/>
        <v>0</v>
      </c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</row>
    <row r="388" spans="1:95" ht="15.75" customHeight="1">
      <c r="A388" s="9"/>
      <c r="B388" s="9"/>
      <c r="C388" s="9"/>
      <c r="D388" s="9"/>
      <c r="E388" s="9"/>
      <c r="F388" s="9"/>
      <c r="G388" s="39"/>
      <c r="H388" s="39">
        <f t="shared" si="456"/>
        <v>0</v>
      </c>
      <c r="I388" s="39"/>
      <c r="J388" s="9"/>
      <c r="K388" s="9"/>
      <c r="L388" s="9"/>
      <c r="M388" s="9"/>
      <c r="N388" s="9"/>
      <c r="O388" s="9"/>
      <c r="P388" s="40"/>
      <c r="Q388" s="39"/>
      <c r="R388" s="39">
        <v>1779</v>
      </c>
      <c r="S388" s="39" t="s">
        <v>348</v>
      </c>
      <c r="T388" s="41"/>
      <c r="U388" s="41"/>
      <c r="V388" s="39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>
        <v>0</v>
      </c>
      <c r="AJ388" s="42"/>
      <c r="AK388" s="42"/>
      <c r="AL388" s="4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49">
        <f t="shared" si="459"/>
        <v>0</v>
      </c>
      <c r="CG388" s="49">
        <f t="shared" si="455"/>
        <v>0</v>
      </c>
      <c r="CH388" s="39"/>
      <c r="CI388" s="39"/>
      <c r="CJ388" s="39"/>
      <c r="CK388" s="39"/>
      <c r="CL388" s="39"/>
      <c r="CM388" s="39"/>
      <c r="CN388" s="39"/>
      <c r="CO388" s="39"/>
      <c r="CP388" s="39"/>
      <c r="CQ388" s="39"/>
    </row>
    <row r="389" spans="1:95" ht="15.75" customHeight="1">
      <c r="A389" s="9"/>
      <c r="B389" s="9"/>
      <c r="C389" s="9"/>
      <c r="D389" s="9"/>
      <c r="E389" s="9"/>
      <c r="F389" s="9"/>
      <c r="G389" s="39"/>
      <c r="H389" s="39">
        <f t="shared" si="456"/>
        <v>0</v>
      </c>
      <c r="I389" s="39"/>
      <c r="J389" s="9"/>
      <c r="K389" s="9"/>
      <c r="L389" s="9"/>
      <c r="M389" s="9"/>
      <c r="N389" s="9"/>
      <c r="O389" s="9"/>
      <c r="P389" s="40"/>
      <c r="Q389" s="39"/>
      <c r="R389" s="39">
        <v>1780</v>
      </c>
      <c r="S389" s="39" t="s">
        <v>349</v>
      </c>
      <c r="T389" s="41"/>
      <c r="U389" s="41"/>
      <c r="V389" s="39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>
        <v>0</v>
      </c>
      <c r="AJ389" s="42"/>
      <c r="AK389" s="42">
        <v>0</v>
      </c>
      <c r="AL389" s="4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39"/>
      <c r="CC389" s="39"/>
      <c r="CD389" s="39"/>
      <c r="CE389" s="39"/>
      <c r="CF389" s="49">
        <f t="shared" si="459"/>
        <v>0</v>
      </c>
      <c r="CG389" s="49">
        <f t="shared" si="455"/>
        <v>0</v>
      </c>
      <c r="CH389" s="39"/>
      <c r="CI389" s="39"/>
      <c r="CJ389" s="39"/>
      <c r="CK389" s="39"/>
      <c r="CL389" s="39"/>
      <c r="CM389" s="39"/>
      <c r="CN389" s="39"/>
      <c r="CO389" s="39"/>
      <c r="CP389" s="39"/>
      <c r="CQ389" s="39"/>
    </row>
    <row r="390" spans="1:95" ht="15.75" customHeight="1">
      <c r="A390" s="9"/>
      <c r="B390" s="9"/>
      <c r="C390" s="9"/>
      <c r="D390" s="9"/>
      <c r="E390" s="9"/>
      <c r="F390" s="9"/>
      <c r="G390" s="39"/>
      <c r="H390" s="39">
        <f t="shared" si="456"/>
        <v>0</v>
      </c>
      <c r="I390" s="39"/>
      <c r="J390" s="9"/>
      <c r="K390" s="9"/>
      <c r="L390" s="9"/>
      <c r="M390" s="9"/>
      <c r="N390" s="9"/>
      <c r="O390" s="9"/>
      <c r="P390" s="40"/>
      <c r="Q390" s="39"/>
      <c r="R390" s="39">
        <v>1782</v>
      </c>
      <c r="S390" s="39" t="s">
        <v>350</v>
      </c>
      <c r="T390" s="41"/>
      <c r="U390" s="41"/>
      <c r="V390" s="39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>
        <v>178381.18</v>
      </c>
      <c r="AJ390" s="42"/>
      <c r="AK390" s="42"/>
      <c r="AL390" s="4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49">
        <f t="shared" si="459"/>
        <v>0</v>
      </c>
      <c r="CG390" s="49">
        <f t="shared" si="455"/>
        <v>0</v>
      </c>
      <c r="CH390" s="39"/>
      <c r="CI390" s="39"/>
      <c r="CJ390" s="39"/>
      <c r="CK390" s="39"/>
      <c r="CL390" s="39"/>
      <c r="CM390" s="39"/>
      <c r="CN390" s="39"/>
      <c r="CO390" s="39"/>
      <c r="CP390" s="39"/>
      <c r="CQ390" s="39"/>
    </row>
    <row r="391" spans="1:95" ht="15.75" customHeight="1">
      <c r="A391" s="9"/>
      <c r="B391" s="9"/>
      <c r="C391" s="9"/>
      <c r="D391" s="9"/>
      <c r="E391" s="9"/>
      <c r="F391" s="9"/>
      <c r="G391" s="39"/>
      <c r="H391" s="39">
        <f t="shared" si="456"/>
        <v>0</v>
      </c>
      <c r="I391" s="39"/>
      <c r="J391" s="9"/>
      <c r="K391" s="9"/>
      <c r="L391" s="9"/>
      <c r="M391" s="9"/>
      <c r="N391" s="9"/>
      <c r="O391" s="9"/>
      <c r="P391" s="40"/>
      <c r="Q391" s="39"/>
      <c r="R391" s="39">
        <v>1790</v>
      </c>
      <c r="S391" s="39" t="s">
        <v>335</v>
      </c>
      <c r="T391" s="41"/>
      <c r="U391" s="41"/>
      <c r="V391" s="39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>
        <v>322</v>
      </c>
      <c r="AJ391" s="42"/>
      <c r="AK391" s="42">
        <v>0</v>
      </c>
      <c r="AL391" s="4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49">
        <f t="shared" si="459"/>
        <v>0</v>
      </c>
      <c r="CG391" s="49">
        <f t="shared" si="455"/>
        <v>0</v>
      </c>
      <c r="CH391" s="39"/>
      <c r="CI391" s="39"/>
      <c r="CJ391" s="39"/>
      <c r="CK391" s="39"/>
      <c r="CL391" s="39"/>
      <c r="CM391" s="39"/>
      <c r="CN391" s="39"/>
      <c r="CO391" s="39"/>
      <c r="CP391" s="39"/>
      <c r="CQ391" s="39"/>
    </row>
    <row r="392" spans="1:95" ht="15.75" customHeight="1">
      <c r="A392" s="9"/>
      <c r="B392" s="9"/>
      <c r="C392" s="9"/>
      <c r="D392" s="9"/>
      <c r="E392" s="9"/>
      <c r="F392" s="9"/>
      <c r="G392" s="39"/>
      <c r="H392" s="39">
        <f t="shared" si="456"/>
        <v>0</v>
      </c>
      <c r="I392" s="39"/>
      <c r="J392" s="9"/>
      <c r="K392" s="9"/>
      <c r="L392" s="9"/>
      <c r="M392" s="9"/>
      <c r="N392" s="9"/>
      <c r="O392" s="9"/>
      <c r="P392" s="40"/>
      <c r="Q392" s="39"/>
      <c r="R392" s="39">
        <v>1795</v>
      </c>
      <c r="S392" s="39" t="s">
        <v>314</v>
      </c>
      <c r="T392" s="41"/>
      <c r="U392" s="41"/>
      <c r="V392" s="39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>
        <f>SUM(AI378:AI391)</f>
        <v>183610.93</v>
      </c>
      <c r="AJ392" s="42"/>
      <c r="AK392" s="42">
        <f>SUM(AK378:AK391)</f>
        <v>46536.44</v>
      </c>
      <c r="AL392" s="4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49"/>
      <c r="CG392" s="49">
        <f t="shared" si="455"/>
        <v>0</v>
      </c>
      <c r="CH392" s="39"/>
      <c r="CI392" s="39"/>
      <c r="CJ392" s="39"/>
      <c r="CK392" s="39"/>
      <c r="CL392" s="39"/>
      <c r="CM392" s="39"/>
      <c r="CN392" s="39"/>
      <c r="CO392" s="39"/>
      <c r="CP392" s="39"/>
      <c r="CQ392" s="39"/>
    </row>
    <row r="393" spans="1:95" ht="15.75" customHeight="1">
      <c r="A393" s="9"/>
      <c r="B393" s="9"/>
      <c r="C393" s="9"/>
      <c r="D393" s="9"/>
      <c r="E393" s="9"/>
      <c r="F393" s="9"/>
      <c r="G393" s="39"/>
      <c r="H393" s="49">
        <f t="shared" si="456"/>
        <v>0</v>
      </c>
      <c r="I393" s="39"/>
      <c r="J393" s="9"/>
      <c r="K393" s="9"/>
      <c r="L393" s="9"/>
      <c r="M393" s="50"/>
      <c r="N393" s="9"/>
      <c r="O393" s="50"/>
      <c r="P393" s="40"/>
      <c r="Q393" s="39"/>
      <c r="R393" s="39"/>
      <c r="S393" s="39"/>
      <c r="T393" s="41"/>
      <c r="U393" s="41"/>
      <c r="V393" s="39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39"/>
      <c r="BZ393" s="39"/>
      <c r="CA393" s="39"/>
      <c r="CB393" s="39"/>
      <c r="CC393" s="39"/>
      <c r="CD393" s="39"/>
      <c r="CE393" s="39"/>
      <c r="CF393" s="49"/>
      <c r="CG393" s="49">
        <f t="shared" si="455"/>
        <v>0</v>
      </c>
      <c r="CH393" s="39"/>
      <c r="CI393" s="39"/>
      <c r="CJ393" s="39"/>
      <c r="CK393" s="39"/>
      <c r="CL393" s="39"/>
      <c r="CM393" s="39"/>
      <c r="CN393" s="39"/>
      <c r="CO393" s="39"/>
      <c r="CP393" s="39"/>
      <c r="CQ393" s="39"/>
    </row>
    <row r="394" spans="1:95" ht="15.75" customHeight="1">
      <c r="A394" s="9"/>
      <c r="B394" s="9"/>
      <c r="C394" s="9"/>
      <c r="D394" s="9"/>
      <c r="E394" s="9"/>
      <c r="F394" s="9"/>
      <c r="G394" s="39"/>
      <c r="H394" s="39">
        <f t="shared" si="456"/>
        <v>0</v>
      </c>
      <c r="I394" s="39"/>
      <c r="J394" s="9"/>
      <c r="K394" s="9"/>
      <c r="L394" s="9"/>
      <c r="M394" s="9"/>
      <c r="N394" s="9"/>
      <c r="O394" s="9"/>
      <c r="P394" s="40"/>
      <c r="Q394" s="39"/>
      <c r="R394" s="39">
        <v>1797</v>
      </c>
      <c r="S394" s="39" t="s">
        <v>336</v>
      </c>
      <c r="T394" s="41"/>
      <c r="U394" s="41"/>
      <c r="V394" s="39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>
        <f>+AI376+AI392</f>
        <v>0</v>
      </c>
      <c r="AJ394" s="42"/>
      <c r="AK394" s="42">
        <f>+AK376+AK392</f>
        <v>-136737.13</v>
      </c>
      <c r="AL394" s="4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39"/>
      <c r="CC394" s="39"/>
      <c r="CD394" s="39"/>
      <c r="CE394" s="39"/>
      <c r="CF394" s="49"/>
      <c r="CG394" s="49">
        <f t="shared" si="455"/>
        <v>0</v>
      </c>
      <c r="CH394" s="39"/>
      <c r="CI394" s="39"/>
      <c r="CJ394" s="39"/>
      <c r="CK394" s="39"/>
      <c r="CL394" s="39"/>
      <c r="CM394" s="39"/>
      <c r="CN394" s="39"/>
      <c r="CO394" s="39"/>
      <c r="CP394" s="39"/>
      <c r="CQ394" s="39"/>
    </row>
    <row r="395" spans="1:95" ht="15.75" customHeight="1">
      <c r="A395" s="9"/>
      <c r="B395" s="9"/>
      <c r="C395" s="9"/>
      <c r="D395" s="9"/>
      <c r="E395" s="9"/>
      <c r="F395" s="50"/>
      <c r="G395" s="39"/>
      <c r="H395" s="49">
        <f t="shared" si="456"/>
        <v>0</v>
      </c>
      <c r="I395" s="39"/>
      <c r="J395" s="9"/>
      <c r="K395" s="9"/>
      <c r="L395" s="9"/>
      <c r="M395" s="9"/>
      <c r="N395" s="9"/>
      <c r="O395" s="50"/>
      <c r="P395" s="40"/>
      <c r="Q395" s="39"/>
      <c r="R395" s="39"/>
      <c r="S395" s="39"/>
      <c r="T395" s="41"/>
      <c r="U395" s="41"/>
      <c r="V395" s="39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49"/>
      <c r="CG395" s="49">
        <f t="shared" si="455"/>
        <v>0</v>
      </c>
      <c r="CH395" s="39"/>
      <c r="CI395" s="39"/>
      <c r="CJ395" s="39"/>
      <c r="CK395" s="39"/>
      <c r="CL395" s="39"/>
      <c r="CM395" s="39"/>
      <c r="CN395" s="39"/>
      <c r="CO395" s="39"/>
      <c r="CP395" s="39"/>
      <c r="CQ395" s="39"/>
    </row>
    <row r="396" spans="1:95" ht="15.75" customHeight="1">
      <c r="A396" s="9"/>
      <c r="B396" s="9"/>
      <c r="C396" s="9"/>
      <c r="D396" s="9"/>
      <c r="E396" s="9"/>
      <c r="F396" s="9"/>
      <c r="G396" s="39"/>
      <c r="H396" s="49">
        <f t="shared" si="456"/>
        <v>0</v>
      </c>
      <c r="I396" s="39"/>
      <c r="J396" s="9"/>
      <c r="K396" s="9"/>
      <c r="L396" s="9"/>
      <c r="M396" s="50"/>
      <c r="N396" s="9"/>
      <c r="O396" s="50"/>
      <c r="P396" s="40"/>
      <c r="Q396" s="39"/>
      <c r="R396" s="39">
        <v>1999</v>
      </c>
      <c r="S396" s="39" t="s">
        <v>351</v>
      </c>
      <c r="T396" s="41"/>
      <c r="U396" s="41"/>
      <c r="V396" s="39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>
        <f>SUM(AK53:AK394)/3</f>
        <v>-118106.62333333334</v>
      </c>
      <c r="AL396" s="4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49"/>
      <c r="CG396" s="49">
        <f t="shared" si="455"/>
        <v>0</v>
      </c>
      <c r="CH396" s="39"/>
      <c r="CI396" s="39"/>
      <c r="CJ396" s="39"/>
      <c r="CK396" s="39"/>
      <c r="CL396" s="39"/>
      <c r="CM396" s="39"/>
      <c r="CN396" s="39"/>
      <c r="CO396" s="39"/>
      <c r="CP396" s="39"/>
      <c r="CQ396" s="39"/>
    </row>
    <row r="397" spans="1:95" ht="15.75" customHeight="1">
      <c r="A397" s="9"/>
      <c r="B397" s="9"/>
      <c r="C397" s="9"/>
      <c r="D397" s="9"/>
      <c r="E397" s="9"/>
      <c r="F397" s="9"/>
      <c r="G397" s="39"/>
      <c r="H397" s="49">
        <f t="shared" si="456"/>
        <v>0</v>
      </c>
      <c r="I397" s="39"/>
      <c r="J397" s="9"/>
      <c r="K397" s="9"/>
      <c r="L397" s="9"/>
      <c r="M397" s="50"/>
      <c r="N397" s="9"/>
      <c r="O397" s="50"/>
      <c r="P397" s="40"/>
      <c r="Q397" s="39"/>
      <c r="R397" s="39"/>
      <c r="S397" s="39"/>
      <c r="T397" s="41"/>
      <c r="U397" s="41"/>
      <c r="V397" s="39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  <c r="CQ397" s="39"/>
    </row>
    <row r="398" spans="1:95" ht="15.75" customHeight="1">
      <c r="A398" s="9"/>
      <c r="B398" s="9"/>
      <c r="C398" s="9"/>
      <c r="D398" s="9"/>
      <c r="E398" s="9"/>
      <c r="F398" s="9"/>
      <c r="G398" s="39"/>
      <c r="H398" s="39">
        <f t="shared" si="456"/>
        <v>0</v>
      </c>
      <c r="I398" s="39"/>
      <c r="J398" s="9"/>
      <c r="K398" s="9"/>
      <c r="L398" s="9"/>
      <c r="M398" s="9"/>
      <c r="N398" s="9"/>
      <c r="O398" s="9"/>
      <c r="P398" s="40"/>
      <c r="Q398" s="39"/>
      <c r="R398" s="39"/>
      <c r="S398" s="39"/>
      <c r="T398" s="41"/>
      <c r="U398" s="41"/>
      <c r="V398" s="39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9"/>
      <c r="AM398" s="49">
        <f t="shared" ref="AM398:CF398" si="460">SUM(AM4:AM397)</f>
        <v>-283187</v>
      </c>
      <c r="AN398" s="49">
        <f t="shared" si="460"/>
        <v>-38007</v>
      </c>
      <c r="AO398" s="49">
        <f t="shared" si="460"/>
        <v>-13034</v>
      </c>
      <c r="AP398" s="49">
        <f t="shared" si="460"/>
        <v>-50000</v>
      </c>
      <c r="AQ398" s="49">
        <f t="shared" si="460"/>
        <v>-38150</v>
      </c>
      <c r="AR398" s="49">
        <f t="shared" si="460"/>
        <v>-5565.5</v>
      </c>
      <c r="AS398" s="49">
        <f t="shared" si="460"/>
        <v>-59374.86</v>
      </c>
      <c r="AT398" s="49">
        <f t="shared" si="460"/>
        <v>-47098.8</v>
      </c>
      <c r="AU398" s="49">
        <f t="shared" si="460"/>
        <v>-51</v>
      </c>
      <c r="AV398" s="49">
        <f t="shared" si="460"/>
        <v>49752.6</v>
      </c>
      <c r="AW398" s="49">
        <f t="shared" si="460"/>
        <v>5565.5</v>
      </c>
      <c r="AX398" s="49">
        <f t="shared" si="460"/>
        <v>13670</v>
      </c>
      <c r="AY398" s="49">
        <f t="shared" si="460"/>
        <v>11492</v>
      </c>
      <c r="AZ398" s="49">
        <f t="shared" si="460"/>
        <v>16104.19</v>
      </c>
      <c r="BA398" s="49">
        <f t="shared" si="460"/>
        <v>9621.5</v>
      </c>
      <c r="BB398" s="49">
        <f t="shared" si="460"/>
        <v>84420</v>
      </c>
      <c r="BC398" s="49">
        <f t="shared" si="460"/>
        <v>33474.759999999995</v>
      </c>
      <c r="BD398" s="49">
        <f t="shared" si="460"/>
        <v>65867.33</v>
      </c>
      <c r="BE398" s="49">
        <f t="shared" si="460"/>
        <v>2539</v>
      </c>
      <c r="BF398" s="49">
        <f t="shared" si="460"/>
        <v>6675.23</v>
      </c>
      <c r="BG398" s="49">
        <f t="shared" si="460"/>
        <v>0</v>
      </c>
      <c r="BH398" s="49">
        <f t="shared" si="460"/>
        <v>0</v>
      </c>
      <c r="BI398" s="49">
        <f t="shared" si="460"/>
        <v>12103.25</v>
      </c>
      <c r="BJ398" s="49">
        <f t="shared" si="460"/>
        <v>579</v>
      </c>
      <c r="BK398" s="49">
        <f t="shared" si="460"/>
        <v>5876.16</v>
      </c>
      <c r="BL398" s="49">
        <f t="shared" si="460"/>
        <v>5141.84</v>
      </c>
      <c r="BM398" s="49">
        <f t="shared" si="460"/>
        <v>2375.9499999999998</v>
      </c>
      <c r="BN398" s="49">
        <f t="shared" si="460"/>
        <v>6355.77</v>
      </c>
      <c r="BO398" s="49">
        <f t="shared" si="460"/>
        <v>63054.349999999991</v>
      </c>
      <c r="BP398" s="49">
        <f t="shared" si="460"/>
        <v>0</v>
      </c>
      <c r="BQ398" s="49">
        <f t="shared" si="460"/>
        <v>22041</v>
      </c>
      <c r="BR398" s="49">
        <f t="shared" si="460"/>
        <v>69543.839999999997</v>
      </c>
      <c r="BS398" s="49">
        <f t="shared" si="460"/>
        <v>0</v>
      </c>
      <c r="BT398" s="49">
        <f t="shared" si="460"/>
        <v>0</v>
      </c>
      <c r="BU398" s="49">
        <f t="shared" si="460"/>
        <v>11939.25</v>
      </c>
      <c r="BV398" s="49">
        <f t="shared" si="460"/>
        <v>10230.25</v>
      </c>
      <c r="BW398" s="49">
        <f t="shared" si="460"/>
        <v>0</v>
      </c>
      <c r="BX398" s="49">
        <f t="shared" si="460"/>
        <v>1400</v>
      </c>
      <c r="BY398" s="49">
        <f t="shared" si="460"/>
        <v>371822</v>
      </c>
      <c r="BZ398" s="49">
        <f t="shared" si="460"/>
        <v>281010.31</v>
      </c>
      <c r="CA398" s="49">
        <f t="shared" si="460"/>
        <v>1505</v>
      </c>
      <c r="CB398" s="49">
        <f t="shared" si="460"/>
        <v>-504734.92000000004</v>
      </c>
      <c r="CC398" s="49">
        <f t="shared" si="460"/>
        <v>-3960</v>
      </c>
      <c r="CD398" s="49">
        <f t="shared" si="460"/>
        <v>-36400</v>
      </c>
      <c r="CE398" s="49">
        <f t="shared" si="460"/>
        <v>-84597</v>
      </c>
      <c r="CF398" s="49">
        <f t="shared" si="460"/>
        <v>0</v>
      </c>
      <c r="CG398" s="49">
        <f>SUM(AM398:CF398)</f>
        <v>-1.1641532182693481E-10</v>
      </c>
      <c r="CH398" s="39"/>
      <c r="CI398" s="39"/>
      <c r="CJ398" s="39"/>
      <c r="CK398" s="39"/>
      <c r="CL398" s="39"/>
      <c r="CM398" s="39"/>
      <c r="CN398" s="39"/>
      <c r="CO398" s="39"/>
      <c r="CP398" s="39"/>
      <c r="CQ398" s="39"/>
    </row>
    <row r="399" spans="1:95" ht="15.75" customHeight="1">
      <c r="A399" s="9"/>
      <c r="B399" s="9"/>
      <c r="C399" s="9"/>
      <c r="D399" s="9"/>
      <c r="E399" s="9"/>
      <c r="F399" s="50"/>
      <c r="G399" s="39"/>
      <c r="H399" s="49">
        <f t="shared" si="456"/>
        <v>0</v>
      </c>
      <c r="I399" s="39"/>
      <c r="J399" s="9"/>
      <c r="K399" s="9"/>
      <c r="L399" s="9"/>
      <c r="M399" s="50"/>
      <c r="N399" s="9"/>
      <c r="O399" s="50"/>
      <c r="P399" s="40"/>
      <c r="Q399" s="39"/>
      <c r="R399" s="39"/>
      <c r="S399" s="39"/>
      <c r="T399" s="41"/>
      <c r="U399" s="41"/>
      <c r="V399" s="39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  <c r="CN399" s="39"/>
      <c r="CO399" s="39"/>
      <c r="CP399" s="39"/>
      <c r="CQ399" s="39"/>
    </row>
    <row r="400" spans="1:95" ht="15.75" customHeight="1">
      <c r="A400" s="9"/>
      <c r="B400" s="9"/>
      <c r="C400" s="9"/>
      <c r="D400" s="9"/>
      <c r="E400" s="9"/>
      <c r="F400" s="9"/>
      <c r="G400" s="39"/>
      <c r="H400" s="39">
        <f t="shared" si="456"/>
        <v>0</v>
      </c>
      <c r="I400" s="39"/>
      <c r="J400" s="9"/>
      <c r="K400" s="9"/>
      <c r="L400" s="9"/>
      <c r="M400" s="9"/>
      <c r="N400" s="9"/>
      <c r="O400" s="9"/>
      <c r="P400" s="40"/>
      <c r="Q400" s="39"/>
      <c r="R400" s="39"/>
      <c r="S400" s="39"/>
      <c r="T400" s="41"/>
      <c r="U400" s="41"/>
      <c r="V400" s="39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  <c r="CM400" s="39"/>
      <c r="CN400" s="39"/>
      <c r="CO400" s="39"/>
      <c r="CP400" s="39"/>
      <c r="CQ400" s="39"/>
    </row>
    <row r="401" spans="1:95" ht="15.75" customHeight="1">
      <c r="A401" s="9"/>
      <c r="B401" s="9"/>
      <c r="C401" s="9"/>
      <c r="D401" s="9"/>
      <c r="E401" s="9"/>
      <c r="F401" s="9"/>
      <c r="G401" s="39"/>
      <c r="H401" s="49">
        <f t="shared" si="456"/>
        <v>0</v>
      </c>
      <c r="I401" s="39"/>
      <c r="J401" s="9"/>
      <c r="K401" s="9"/>
      <c r="L401" s="50"/>
      <c r="M401" s="9"/>
      <c r="N401" s="50"/>
      <c r="O401" s="9"/>
      <c r="P401" s="40"/>
      <c r="Q401" s="39"/>
      <c r="R401" s="39"/>
      <c r="S401" s="39"/>
      <c r="T401" s="41"/>
      <c r="U401" s="41"/>
      <c r="V401" s="39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  <c r="CJ401" s="39"/>
      <c r="CK401" s="39"/>
      <c r="CL401" s="39"/>
      <c r="CM401" s="39"/>
      <c r="CN401" s="39"/>
      <c r="CO401" s="39"/>
      <c r="CP401" s="39"/>
      <c r="CQ401" s="39"/>
    </row>
    <row r="402" spans="1:95" ht="15.75" customHeight="1">
      <c r="A402" s="9"/>
      <c r="B402" s="9"/>
      <c r="C402" s="9"/>
      <c r="D402" s="9"/>
      <c r="E402" s="9"/>
      <c r="F402" s="9"/>
      <c r="G402" s="39"/>
      <c r="H402" s="49">
        <f t="shared" si="456"/>
        <v>0</v>
      </c>
      <c r="I402" s="39"/>
      <c r="J402" s="9"/>
      <c r="K402" s="9"/>
      <c r="L402" s="50"/>
      <c r="M402" s="9"/>
      <c r="N402" s="50"/>
      <c r="O402" s="9"/>
      <c r="P402" s="40"/>
      <c r="Q402" s="39"/>
      <c r="R402" s="39"/>
      <c r="S402" s="39" t="s">
        <v>255</v>
      </c>
      <c r="T402" s="41"/>
      <c r="U402" s="41"/>
      <c r="V402" s="39"/>
      <c r="W402" s="42">
        <f t="shared" ref="W402:W410" si="461">SUM(AM402:CE402)</f>
        <v>-283187</v>
      </c>
      <c r="X402" s="42"/>
      <c r="Y402" s="42">
        <v>-288887.5</v>
      </c>
      <c r="Z402" s="42"/>
      <c r="AA402" s="42"/>
      <c r="AB402" s="42"/>
      <c r="AC402" s="42">
        <v>-261811</v>
      </c>
      <c r="AD402" s="42"/>
      <c r="AE402" s="42">
        <v>-258810.5</v>
      </c>
      <c r="AF402" s="42"/>
      <c r="AG402" s="42">
        <v>-266495</v>
      </c>
      <c r="AH402" s="42"/>
      <c r="AI402" s="42">
        <v>-266375.5</v>
      </c>
      <c r="AJ402" s="42"/>
      <c r="AK402" s="42">
        <v>-273406</v>
      </c>
      <c r="AL402" s="49"/>
      <c r="AM402" s="49">
        <f>+AM$398</f>
        <v>-283187</v>
      </c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  <c r="CM402" s="39"/>
      <c r="CN402" s="39"/>
      <c r="CO402" s="39"/>
      <c r="CP402" s="39"/>
      <c r="CQ402" s="39"/>
    </row>
    <row r="403" spans="1:95" ht="15.75" customHeight="1">
      <c r="A403" s="9"/>
      <c r="B403" s="9"/>
      <c r="C403" s="9"/>
      <c r="D403" s="9"/>
      <c r="E403" s="9"/>
      <c r="F403" s="9"/>
      <c r="G403" s="39"/>
      <c r="H403" s="49">
        <f t="shared" si="456"/>
        <v>0</v>
      </c>
      <c r="I403" s="39"/>
      <c r="J403" s="9"/>
      <c r="K403" s="9"/>
      <c r="L403" s="50"/>
      <c r="M403" s="9"/>
      <c r="N403" s="50"/>
      <c r="O403" s="9"/>
      <c r="P403" s="40"/>
      <c r="Q403" s="39"/>
      <c r="R403" s="39"/>
      <c r="S403" s="39" t="s">
        <v>352</v>
      </c>
      <c r="T403" s="41"/>
      <c r="U403" s="41"/>
      <c r="V403" s="39"/>
      <c r="W403" s="42">
        <f t="shared" si="461"/>
        <v>-38007</v>
      </c>
      <c r="X403" s="42"/>
      <c r="Y403" s="42">
        <v>-33863</v>
      </c>
      <c r="Z403" s="42"/>
      <c r="AA403" s="42"/>
      <c r="AB403" s="42"/>
      <c r="AC403" s="42">
        <v>-24274</v>
      </c>
      <c r="AD403" s="42"/>
      <c r="AE403" s="42">
        <v>-30785.25</v>
      </c>
      <c r="AF403" s="42"/>
      <c r="AG403" s="42">
        <v>-38987</v>
      </c>
      <c r="AH403" s="42"/>
      <c r="AI403" s="42">
        <v>-24186</v>
      </c>
      <c r="AJ403" s="42"/>
      <c r="AK403" s="42">
        <v>-28329</v>
      </c>
      <c r="AL403" s="49"/>
      <c r="AM403" s="39"/>
      <c r="AN403" s="49">
        <f>+AN$398</f>
        <v>-38007</v>
      </c>
      <c r="AO403" s="4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  <c r="CM403" s="39"/>
      <c r="CN403" s="39"/>
      <c r="CO403" s="39"/>
      <c r="CP403" s="39"/>
      <c r="CQ403" s="39"/>
    </row>
    <row r="404" spans="1:95" ht="15.75" customHeight="1">
      <c r="A404" s="9"/>
      <c r="B404" s="9"/>
      <c r="C404" s="9"/>
      <c r="D404" s="9"/>
      <c r="E404" s="9"/>
      <c r="F404" s="9"/>
      <c r="G404" s="39"/>
      <c r="H404" s="39"/>
      <c r="I404" s="39"/>
      <c r="J404" s="9"/>
      <c r="K404" s="9"/>
      <c r="L404" s="50"/>
      <c r="M404" s="9"/>
      <c r="N404" s="50"/>
      <c r="O404" s="9"/>
      <c r="P404" s="40"/>
      <c r="Q404" s="39"/>
      <c r="R404" s="39"/>
      <c r="S404" s="39" t="s">
        <v>343</v>
      </c>
      <c r="T404" s="41"/>
      <c r="U404" s="41"/>
      <c r="V404" s="39"/>
      <c r="W404" s="42">
        <f t="shared" si="461"/>
        <v>-13034</v>
      </c>
      <c r="X404" s="42"/>
      <c r="Y404" s="42">
        <v>-23186</v>
      </c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9"/>
      <c r="AM404" s="39"/>
      <c r="AN404" s="49"/>
      <c r="AO404" s="49">
        <f>+AO$398</f>
        <v>-13034</v>
      </c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39"/>
      <c r="CN404" s="39"/>
      <c r="CO404" s="39"/>
      <c r="CP404" s="39"/>
      <c r="CQ404" s="39"/>
    </row>
    <row r="405" spans="1:95" ht="15.75" customHeight="1">
      <c r="A405" s="9"/>
      <c r="B405" s="9"/>
      <c r="C405" s="9"/>
      <c r="D405" s="9"/>
      <c r="E405" s="9"/>
      <c r="F405" s="9"/>
      <c r="G405" s="39"/>
      <c r="H405" s="49">
        <f t="shared" ref="H405:H406" si="462">+E405-F405-N405+O405</f>
        <v>0</v>
      </c>
      <c r="I405" s="39"/>
      <c r="J405" s="9"/>
      <c r="K405" s="9"/>
      <c r="L405" s="50"/>
      <c r="M405" s="9"/>
      <c r="N405" s="50"/>
      <c r="O405" s="9"/>
      <c r="P405" s="40"/>
      <c r="Q405" s="39"/>
      <c r="R405" s="39"/>
      <c r="S405" s="39" t="s">
        <v>233</v>
      </c>
      <c r="T405" s="41"/>
      <c r="U405" s="41"/>
      <c r="V405" s="39"/>
      <c r="W405" s="42">
        <f t="shared" si="461"/>
        <v>-50000</v>
      </c>
      <c r="X405" s="42"/>
      <c r="Y405" s="42">
        <v>0</v>
      </c>
      <c r="Z405" s="42"/>
      <c r="AA405" s="42"/>
      <c r="AB405" s="42"/>
      <c r="AC405" s="42">
        <v>0</v>
      </c>
      <c r="AD405" s="42"/>
      <c r="AE405" s="42">
        <v>-50000</v>
      </c>
      <c r="AF405" s="42"/>
      <c r="AG405" s="42">
        <v>-112500</v>
      </c>
      <c r="AH405" s="42"/>
      <c r="AI405" s="42">
        <v>0</v>
      </c>
      <c r="AJ405" s="42"/>
      <c r="AK405" s="42">
        <v>-75000</v>
      </c>
      <c r="AL405" s="49"/>
      <c r="AM405" s="39"/>
      <c r="AN405" s="39"/>
      <c r="AO405" s="39"/>
      <c r="AP405" s="49">
        <f>+AP$398</f>
        <v>-50000</v>
      </c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39"/>
      <c r="CC405" s="39"/>
      <c r="CD405" s="39"/>
      <c r="CE405" s="39"/>
      <c r="CF405" s="39"/>
      <c r="CG405" s="39"/>
      <c r="CH405" s="39"/>
      <c r="CI405" s="39"/>
      <c r="CJ405" s="39"/>
      <c r="CK405" s="39"/>
      <c r="CL405" s="39"/>
      <c r="CM405" s="39"/>
      <c r="CN405" s="39"/>
      <c r="CO405" s="39"/>
      <c r="CP405" s="39"/>
      <c r="CQ405" s="39"/>
    </row>
    <row r="406" spans="1:95" ht="15.75" customHeight="1">
      <c r="A406" s="9"/>
      <c r="B406" s="9"/>
      <c r="C406" s="9"/>
      <c r="D406" s="9"/>
      <c r="E406" s="50"/>
      <c r="F406" s="9"/>
      <c r="G406" s="39"/>
      <c r="H406" s="49">
        <f t="shared" si="462"/>
        <v>0</v>
      </c>
      <c r="I406" s="39"/>
      <c r="J406" s="9"/>
      <c r="K406" s="9"/>
      <c r="L406" s="50"/>
      <c r="M406" s="9"/>
      <c r="N406" s="50"/>
      <c r="O406" s="9"/>
      <c r="P406" s="40"/>
      <c r="Q406" s="39"/>
      <c r="R406" s="39"/>
      <c r="S406" s="39" t="s">
        <v>353</v>
      </c>
      <c r="T406" s="41"/>
      <c r="U406" s="41"/>
      <c r="V406" s="39"/>
      <c r="W406" s="42">
        <f t="shared" si="461"/>
        <v>-38150</v>
      </c>
      <c r="X406" s="42"/>
      <c r="Y406" s="42">
        <v>-97620</v>
      </c>
      <c r="Z406" s="42"/>
      <c r="AA406" s="42"/>
      <c r="AB406" s="42"/>
      <c r="AC406" s="42">
        <v>-45271.5</v>
      </c>
      <c r="AD406" s="42"/>
      <c r="AE406" s="42">
        <v>-66042.5</v>
      </c>
      <c r="AF406" s="42"/>
      <c r="AG406" s="42">
        <v>-72385.5</v>
      </c>
      <c r="AH406" s="42"/>
      <c r="AI406" s="42">
        <v>-38908</v>
      </c>
      <c r="AJ406" s="42"/>
      <c r="AK406" s="42">
        <v>-73008</v>
      </c>
      <c r="AL406" s="49"/>
      <c r="AM406" s="39"/>
      <c r="AN406" s="39"/>
      <c r="AO406" s="39"/>
      <c r="AP406" s="39"/>
      <c r="AQ406" s="49">
        <f>+AQ$398</f>
        <v>-38150</v>
      </c>
      <c r="AR406" s="4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  <c r="CQ406" s="39"/>
    </row>
    <row r="407" spans="1:95" ht="15.75" customHeight="1">
      <c r="A407" s="9"/>
      <c r="B407" s="9"/>
      <c r="C407" s="9"/>
      <c r="D407" s="9"/>
      <c r="E407" s="50"/>
      <c r="F407" s="9"/>
      <c r="G407" s="39"/>
      <c r="H407" s="39"/>
      <c r="I407" s="39"/>
      <c r="J407" s="9"/>
      <c r="K407" s="9"/>
      <c r="L407" s="50"/>
      <c r="M407" s="9"/>
      <c r="N407" s="50"/>
      <c r="O407" s="9"/>
      <c r="P407" s="40"/>
      <c r="Q407" s="39"/>
      <c r="R407" s="39"/>
      <c r="S407" s="39" t="s">
        <v>305</v>
      </c>
      <c r="T407" s="41"/>
      <c r="U407" s="41"/>
      <c r="V407" s="39"/>
      <c r="W407" s="42">
        <f t="shared" si="461"/>
        <v>-5565.5</v>
      </c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9"/>
      <c r="AM407" s="39"/>
      <c r="AN407" s="39"/>
      <c r="AO407" s="39"/>
      <c r="AP407" s="39"/>
      <c r="AQ407" s="49"/>
      <c r="AR407" s="49">
        <f>+AR$398</f>
        <v>-5565.5</v>
      </c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39"/>
      <c r="CN407" s="39"/>
      <c r="CO407" s="39"/>
      <c r="CP407" s="39"/>
      <c r="CQ407" s="39"/>
    </row>
    <row r="408" spans="1:95" ht="15.75" customHeight="1">
      <c r="A408" s="9"/>
      <c r="B408" s="9"/>
      <c r="C408" s="9"/>
      <c r="D408" s="9"/>
      <c r="E408" s="9"/>
      <c r="F408" s="9"/>
      <c r="G408" s="39"/>
      <c r="H408" s="49">
        <f t="shared" ref="H408:H409" si="463">+E408-F408-N405+O405</f>
        <v>0</v>
      </c>
      <c r="I408" s="39"/>
      <c r="J408" s="9"/>
      <c r="K408" s="9"/>
      <c r="L408" s="50"/>
      <c r="M408" s="9"/>
      <c r="N408" s="50"/>
      <c r="O408" s="9"/>
      <c r="P408" s="40"/>
      <c r="Q408" s="39"/>
      <c r="R408" s="39"/>
      <c r="S408" s="39" t="s">
        <v>354</v>
      </c>
      <c r="T408" s="41"/>
      <c r="U408" s="41"/>
      <c r="V408" s="39"/>
      <c r="W408" s="42">
        <f t="shared" si="461"/>
        <v>-59374.86</v>
      </c>
      <c r="X408" s="42"/>
      <c r="Y408" s="42">
        <v>-54424.31</v>
      </c>
      <c r="Z408" s="42"/>
      <c r="AA408" s="42"/>
      <c r="AB408" s="42"/>
      <c r="AC408" s="42">
        <v>-63963.37</v>
      </c>
      <c r="AD408" s="42"/>
      <c r="AE408" s="42">
        <v>-32473.71</v>
      </c>
      <c r="AF408" s="42"/>
      <c r="AG408" s="42">
        <v>-34342.71</v>
      </c>
      <c r="AH408" s="42"/>
      <c r="AI408" s="42">
        <v>-36916.97</v>
      </c>
      <c r="AJ408" s="42"/>
      <c r="AK408" s="42">
        <v>-31209.5</v>
      </c>
      <c r="AL408" s="49"/>
      <c r="AM408" s="39"/>
      <c r="AN408" s="39"/>
      <c r="AO408" s="39"/>
      <c r="AP408" s="39"/>
      <c r="AQ408" s="49"/>
      <c r="AR408" s="49"/>
      <c r="AS408" s="49">
        <f>+AS$398</f>
        <v>-59374.86</v>
      </c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</row>
    <row r="409" spans="1:95" ht="15.75" customHeight="1">
      <c r="A409" s="9"/>
      <c r="B409" s="9"/>
      <c r="C409" s="9"/>
      <c r="D409" s="9"/>
      <c r="E409" s="9"/>
      <c r="F409" s="9"/>
      <c r="G409" s="39"/>
      <c r="H409" s="49">
        <f t="shared" si="463"/>
        <v>0</v>
      </c>
      <c r="I409" s="39"/>
      <c r="J409" s="9"/>
      <c r="K409" s="9"/>
      <c r="L409" s="50"/>
      <c r="M409" s="9"/>
      <c r="N409" s="50"/>
      <c r="O409" s="9"/>
      <c r="P409" s="40"/>
      <c r="Q409" s="39"/>
      <c r="R409" s="39"/>
      <c r="S409" s="39" t="s">
        <v>355</v>
      </c>
      <c r="T409" s="41"/>
      <c r="U409" s="41"/>
      <c r="V409" s="39"/>
      <c r="W409" s="42">
        <f t="shared" si="461"/>
        <v>-47098.8</v>
      </c>
      <c r="X409" s="42"/>
      <c r="Y409" s="42">
        <v>-33446.29</v>
      </c>
      <c r="Z409" s="42"/>
      <c r="AA409" s="42"/>
      <c r="AB409" s="42"/>
      <c r="AC409" s="42">
        <v>-32259.39</v>
      </c>
      <c r="AD409" s="42"/>
      <c r="AE409" s="42">
        <v>-45389.48</v>
      </c>
      <c r="AF409" s="42"/>
      <c r="AG409" s="42">
        <v>-25590.71</v>
      </c>
      <c r="AH409" s="42"/>
      <c r="AI409" s="42">
        <v>-51385.790000000008</v>
      </c>
      <c r="AJ409" s="42"/>
      <c r="AK409" s="42">
        <v>-12940.01</v>
      </c>
      <c r="AL409" s="49"/>
      <c r="AM409" s="39"/>
      <c r="AN409" s="39"/>
      <c r="AO409" s="39"/>
      <c r="AP409" s="39"/>
      <c r="AQ409" s="39"/>
      <c r="AR409" s="39"/>
      <c r="AS409" s="39"/>
      <c r="AT409" s="49">
        <f>+AT$398</f>
        <v>-47098.8</v>
      </c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39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  <c r="CM409" s="39"/>
      <c r="CN409" s="39"/>
      <c r="CO409" s="39"/>
      <c r="CP409" s="39"/>
      <c r="CQ409" s="39"/>
    </row>
    <row r="410" spans="1:95" ht="15.75" customHeight="1">
      <c r="A410" s="9"/>
      <c r="B410" s="9"/>
      <c r="C410" s="9"/>
      <c r="D410" s="9"/>
      <c r="E410" s="50"/>
      <c r="F410" s="9"/>
      <c r="G410" s="39"/>
      <c r="H410" s="49">
        <f t="shared" ref="H410:H412" si="464">+E410-F410-N408+O408</f>
        <v>0</v>
      </c>
      <c r="I410" s="39"/>
      <c r="J410" s="9"/>
      <c r="K410" s="9"/>
      <c r="L410" s="50"/>
      <c r="M410" s="9"/>
      <c r="N410" s="50"/>
      <c r="O410" s="9"/>
      <c r="P410" s="39"/>
      <c r="Q410" s="39"/>
      <c r="R410" s="39"/>
      <c r="S410" s="39" t="s">
        <v>356</v>
      </c>
      <c r="T410" s="41"/>
      <c r="U410" s="41"/>
      <c r="V410" s="39"/>
      <c r="W410" s="42">
        <f t="shared" si="461"/>
        <v>-51</v>
      </c>
      <c r="X410" s="42"/>
      <c r="Y410" s="42">
        <v>-5463.82</v>
      </c>
      <c r="Z410" s="42"/>
      <c r="AA410" s="42"/>
      <c r="AB410" s="42"/>
      <c r="AC410" s="42">
        <v>-10304.23</v>
      </c>
      <c r="AD410" s="42"/>
      <c r="AE410" s="42">
        <v>9933.73</v>
      </c>
      <c r="AF410" s="42"/>
      <c r="AG410" s="42">
        <v>-18016.439999999999</v>
      </c>
      <c r="AH410" s="42"/>
      <c r="AI410" s="42">
        <v>0</v>
      </c>
      <c r="AJ410" s="42"/>
      <c r="AK410" s="42">
        <v>0</v>
      </c>
      <c r="AL410" s="49"/>
      <c r="AM410" s="39"/>
      <c r="AN410" s="39"/>
      <c r="AO410" s="39"/>
      <c r="AP410" s="39"/>
      <c r="AQ410" s="39"/>
      <c r="AR410" s="39"/>
      <c r="AS410" s="39"/>
      <c r="AT410" s="39"/>
      <c r="AU410" s="49">
        <f>+AU$398</f>
        <v>-51</v>
      </c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4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  <c r="CM410" s="39"/>
      <c r="CN410" s="39"/>
      <c r="CO410" s="39"/>
      <c r="CP410" s="39"/>
      <c r="CQ410" s="39"/>
    </row>
    <row r="411" spans="1:95" ht="15.75" customHeight="1">
      <c r="A411" s="9"/>
      <c r="B411" s="9"/>
      <c r="C411" s="9"/>
      <c r="D411" s="9"/>
      <c r="E411" s="50"/>
      <c r="F411" s="9"/>
      <c r="G411" s="39"/>
      <c r="H411" s="49">
        <f t="shared" si="464"/>
        <v>0</v>
      </c>
      <c r="I411" s="39"/>
      <c r="J411" s="9"/>
      <c r="K411" s="9"/>
      <c r="L411" s="50"/>
      <c r="M411" s="9"/>
      <c r="N411" s="50"/>
      <c r="O411" s="9"/>
      <c r="P411" s="40"/>
      <c r="Q411" s="39"/>
      <c r="R411" s="39"/>
      <c r="S411" s="39"/>
      <c r="T411" s="41"/>
      <c r="U411" s="41"/>
      <c r="V411" s="39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9"/>
      <c r="AM411" s="39"/>
      <c r="AN411" s="39"/>
      <c r="AO411" s="39"/>
      <c r="AP411" s="39"/>
      <c r="AQ411" s="39"/>
      <c r="AR411" s="39"/>
      <c r="AS411" s="39"/>
      <c r="AT411" s="39"/>
      <c r="AU411" s="4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  <c r="CM411" s="39"/>
      <c r="CN411" s="39"/>
      <c r="CO411" s="39"/>
      <c r="CP411" s="39"/>
      <c r="CQ411" s="39"/>
    </row>
    <row r="412" spans="1:95" ht="15.75" customHeight="1">
      <c r="A412" s="9"/>
      <c r="B412" s="9"/>
      <c r="C412" s="9"/>
      <c r="D412" s="9"/>
      <c r="E412" s="9"/>
      <c r="F412" s="9"/>
      <c r="G412" s="39"/>
      <c r="H412" s="49">
        <f t="shared" si="464"/>
        <v>0</v>
      </c>
      <c r="I412" s="39"/>
      <c r="J412" s="9"/>
      <c r="K412" s="9"/>
      <c r="L412" s="50"/>
      <c r="M412" s="9"/>
      <c r="N412" s="50"/>
      <c r="O412" s="9"/>
      <c r="P412" s="40"/>
      <c r="Q412" s="39"/>
      <c r="R412" s="39"/>
      <c r="S412" s="39" t="s">
        <v>240</v>
      </c>
      <c r="T412" s="41"/>
      <c r="U412" s="41"/>
      <c r="V412" s="39"/>
      <c r="W412" s="42">
        <f t="shared" ref="W412:W432" si="465">SUM(AM412:CE412)</f>
        <v>49752.6</v>
      </c>
      <c r="X412" s="42"/>
      <c r="Y412" s="42">
        <v>67649.14</v>
      </c>
      <c r="Z412" s="42"/>
      <c r="AA412" s="42"/>
      <c r="AB412" s="42"/>
      <c r="AC412" s="42">
        <v>33352.86</v>
      </c>
      <c r="AD412" s="42"/>
      <c r="AE412" s="42">
        <v>65968.959999999992</v>
      </c>
      <c r="AF412" s="42"/>
      <c r="AG412" s="42">
        <v>72716.92</v>
      </c>
      <c r="AH412" s="42"/>
      <c r="AI412" s="42">
        <v>39133.71</v>
      </c>
      <c r="AJ412" s="42"/>
      <c r="AK412" s="42">
        <v>77020.61</v>
      </c>
      <c r="AL412" s="49"/>
      <c r="AM412" s="39"/>
      <c r="AN412" s="39"/>
      <c r="AO412" s="39"/>
      <c r="AP412" s="39"/>
      <c r="AQ412" s="39"/>
      <c r="AR412" s="39"/>
      <c r="AS412" s="39"/>
      <c r="AT412" s="39"/>
      <c r="AU412" s="39"/>
      <c r="AV412" s="49">
        <f>+AV$398</f>
        <v>49752.6</v>
      </c>
      <c r="AW412" s="4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39"/>
      <c r="CN412" s="39"/>
      <c r="CO412" s="39"/>
      <c r="CP412" s="39"/>
      <c r="CQ412" s="39"/>
    </row>
    <row r="413" spans="1:95" ht="15.75" customHeight="1">
      <c r="A413" s="9"/>
      <c r="B413" s="9"/>
      <c r="C413" s="9"/>
      <c r="D413" s="9"/>
      <c r="E413" s="9"/>
      <c r="F413" s="9"/>
      <c r="G413" s="39"/>
      <c r="H413" s="39"/>
      <c r="I413" s="39"/>
      <c r="J413" s="9"/>
      <c r="K413" s="9"/>
      <c r="L413" s="50"/>
      <c r="M413" s="9"/>
      <c r="N413" s="50"/>
      <c r="O413" s="9"/>
      <c r="P413" s="40"/>
      <c r="Q413" s="39"/>
      <c r="R413" s="39"/>
      <c r="S413" s="39" t="s">
        <v>357</v>
      </c>
      <c r="T413" s="41"/>
      <c r="U413" s="41"/>
      <c r="V413" s="39"/>
      <c r="W413" s="42">
        <f t="shared" si="465"/>
        <v>5565.5</v>
      </c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9"/>
      <c r="AM413" s="39"/>
      <c r="AN413" s="39"/>
      <c r="AO413" s="39"/>
      <c r="AP413" s="39"/>
      <c r="AQ413" s="39"/>
      <c r="AR413" s="39"/>
      <c r="AS413" s="39"/>
      <c r="AT413" s="39"/>
      <c r="AU413" s="39"/>
      <c r="AV413" s="49"/>
      <c r="AW413" s="49">
        <f>+AW$398</f>
        <v>5565.5</v>
      </c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</row>
    <row r="414" spans="1:95" ht="15.75" customHeight="1">
      <c r="A414" s="9"/>
      <c r="B414" s="9"/>
      <c r="C414" s="9"/>
      <c r="D414" s="9"/>
      <c r="E414" s="9"/>
      <c r="F414" s="9"/>
      <c r="G414" s="39"/>
      <c r="H414" s="49">
        <f t="shared" ref="H414:H415" si="466">+E414-F414-N411+O411</f>
        <v>0</v>
      </c>
      <c r="I414" s="39"/>
      <c r="J414" s="9"/>
      <c r="K414" s="9"/>
      <c r="L414" s="9"/>
      <c r="M414" s="9"/>
      <c r="N414" s="50"/>
      <c r="O414" s="9"/>
      <c r="P414" s="40"/>
      <c r="Q414" s="39"/>
      <c r="R414" s="39"/>
      <c r="S414" s="39" t="s">
        <v>358</v>
      </c>
      <c r="T414" s="41"/>
      <c r="U414" s="41"/>
      <c r="V414" s="39"/>
      <c r="W414" s="42">
        <f t="shared" si="465"/>
        <v>13670</v>
      </c>
      <c r="X414" s="42"/>
      <c r="Y414" s="42">
        <v>2251</v>
      </c>
      <c r="Z414" s="42"/>
      <c r="AA414" s="42"/>
      <c r="AB414" s="42"/>
      <c r="AC414" s="42">
        <v>22780.559999999998</v>
      </c>
      <c r="AD414" s="42"/>
      <c r="AE414" s="42">
        <v>42686</v>
      </c>
      <c r="AF414" s="42"/>
      <c r="AG414" s="42">
        <v>15796.39</v>
      </c>
      <c r="AH414" s="42"/>
      <c r="AI414" s="42">
        <v>19012.400000000001</v>
      </c>
      <c r="AJ414" s="42"/>
      <c r="AK414" s="42">
        <v>28137</v>
      </c>
      <c r="AL414" s="4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49">
        <f>+AX$398</f>
        <v>13670</v>
      </c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  <c r="CM414" s="39"/>
      <c r="CN414" s="39"/>
      <c r="CO414" s="39"/>
      <c r="CP414" s="39"/>
      <c r="CQ414" s="39"/>
    </row>
    <row r="415" spans="1:95" ht="15.75" customHeight="1">
      <c r="A415" s="9"/>
      <c r="B415" s="9"/>
      <c r="C415" s="9"/>
      <c r="D415" s="9"/>
      <c r="E415" s="9"/>
      <c r="F415" s="9"/>
      <c r="G415" s="39"/>
      <c r="H415" s="49">
        <f t="shared" si="466"/>
        <v>0</v>
      </c>
      <c r="I415" s="39"/>
      <c r="J415" s="9"/>
      <c r="K415" s="9"/>
      <c r="L415" s="50"/>
      <c r="M415" s="9"/>
      <c r="N415" s="50"/>
      <c r="O415" s="9"/>
      <c r="P415" s="40"/>
      <c r="Q415" s="39"/>
      <c r="R415" s="39"/>
      <c r="S415" s="39" t="s">
        <v>359</v>
      </c>
      <c r="T415" s="41"/>
      <c r="U415" s="41"/>
      <c r="V415" s="39"/>
      <c r="W415" s="42">
        <f t="shared" si="465"/>
        <v>11492</v>
      </c>
      <c r="X415" s="42"/>
      <c r="Y415" s="42">
        <v>14357.85</v>
      </c>
      <c r="Z415" s="42"/>
      <c r="AA415" s="42"/>
      <c r="AB415" s="42"/>
      <c r="AC415" s="42">
        <v>10742.359999999999</v>
      </c>
      <c r="AD415" s="42"/>
      <c r="AE415" s="42">
        <v>26174.809999999998</v>
      </c>
      <c r="AF415" s="42"/>
      <c r="AG415" s="42">
        <v>15868.089999999998</v>
      </c>
      <c r="AH415" s="42"/>
      <c r="AI415" s="42">
        <v>8748.0600000000013</v>
      </c>
      <c r="AJ415" s="42"/>
      <c r="AK415" s="42">
        <v>17185.900000000001</v>
      </c>
      <c r="AL415" s="4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49"/>
      <c r="AY415" s="49">
        <f>+AY$398</f>
        <v>11492</v>
      </c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</row>
    <row r="416" spans="1:95" ht="15.75" customHeight="1">
      <c r="A416" s="9"/>
      <c r="B416" s="9"/>
      <c r="C416" s="9"/>
      <c r="D416" s="9"/>
      <c r="E416" s="9"/>
      <c r="F416" s="9"/>
      <c r="G416" s="39"/>
      <c r="H416" s="49">
        <f t="shared" ref="H416:H421" si="467">+E416-F416-N414+O414</f>
        <v>0</v>
      </c>
      <c r="I416" s="39"/>
      <c r="J416" s="9"/>
      <c r="K416" s="9"/>
      <c r="L416" s="9"/>
      <c r="M416" s="9"/>
      <c r="N416" s="9"/>
      <c r="O416" s="9"/>
      <c r="P416" s="40"/>
      <c r="Q416" s="39"/>
      <c r="R416" s="39"/>
      <c r="S416" s="39" t="s">
        <v>360</v>
      </c>
      <c r="T416" s="41"/>
      <c r="U416" s="41"/>
      <c r="V416" s="39"/>
      <c r="W416" s="42">
        <f t="shared" si="465"/>
        <v>16104.19</v>
      </c>
      <c r="X416" s="42"/>
      <c r="Y416" s="42">
        <v>12048</v>
      </c>
      <c r="Z416" s="42"/>
      <c r="AA416" s="42"/>
      <c r="AB416" s="42"/>
      <c r="AC416" s="42">
        <v>15172.35</v>
      </c>
      <c r="AD416" s="42"/>
      <c r="AE416" s="42">
        <v>11109.05</v>
      </c>
      <c r="AF416" s="42"/>
      <c r="AG416" s="42">
        <v>10237.549999999999</v>
      </c>
      <c r="AH416" s="42"/>
      <c r="AI416" s="42">
        <v>8797.35</v>
      </c>
      <c r="AJ416" s="42"/>
      <c r="AK416" s="42">
        <v>11155.75</v>
      </c>
      <c r="AL416" s="4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49">
        <f>+AZ$398</f>
        <v>16104.19</v>
      </c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  <c r="CJ416" s="39"/>
      <c r="CK416" s="39"/>
      <c r="CL416" s="39"/>
      <c r="CM416" s="39"/>
      <c r="CN416" s="39"/>
      <c r="CO416" s="39"/>
      <c r="CP416" s="39"/>
      <c r="CQ416" s="39"/>
    </row>
    <row r="417" spans="1:95" ht="15.75" customHeight="1">
      <c r="A417" s="9"/>
      <c r="B417" s="9"/>
      <c r="C417" s="9"/>
      <c r="D417" s="9"/>
      <c r="E417" s="9"/>
      <c r="F417" s="9"/>
      <c r="G417" s="39"/>
      <c r="H417" s="49">
        <f t="shared" si="467"/>
        <v>0</v>
      </c>
      <c r="I417" s="39"/>
      <c r="J417" s="9"/>
      <c r="K417" s="9"/>
      <c r="L417" s="50"/>
      <c r="M417" s="9"/>
      <c r="N417" s="50"/>
      <c r="O417" s="9"/>
      <c r="P417" s="40"/>
      <c r="Q417" s="39"/>
      <c r="R417" s="39"/>
      <c r="S417" s="39" t="s">
        <v>361</v>
      </c>
      <c r="T417" s="41"/>
      <c r="U417" s="41"/>
      <c r="V417" s="39"/>
      <c r="W417" s="42">
        <f t="shared" si="465"/>
        <v>9621.5</v>
      </c>
      <c r="X417" s="42"/>
      <c r="Y417" s="42">
        <v>15768.25</v>
      </c>
      <c r="Z417" s="42"/>
      <c r="AA417" s="42"/>
      <c r="AB417" s="42"/>
      <c r="AC417" s="42">
        <v>19829.25</v>
      </c>
      <c r="AD417" s="42"/>
      <c r="AE417" s="42">
        <v>13454.22</v>
      </c>
      <c r="AF417" s="42"/>
      <c r="AG417" s="42">
        <v>7052.51</v>
      </c>
      <c r="AH417" s="42"/>
      <c r="AI417" s="42">
        <v>12714.859999999999</v>
      </c>
      <c r="AJ417" s="42"/>
      <c r="AK417" s="42">
        <v>9106.0300000000007</v>
      </c>
      <c r="AL417" s="4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49">
        <f>+BA$398</f>
        <v>9621.5</v>
      </c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</row>
    <row r="418" spans="1:95" ht="15.75" customHeight="1">
      <c r="A418" s="9"/>
      <c r="B418" s="9"/>
      <c r="C418" s="9"/>
      <c r="D418" s="9"/>
      <c r="E418" s="50"/>
      <c r="F418" s="9"/>
      <c r="G418" s="39"/>
      <c r="H418" s="49">
        <f t="shared" si="467"/>
        <v>0</v>
      </c>
      <c r="I418" s="39"/>
      <c r="J418" s="9"/>
      <c r="K418" s="9"/>
      <c r="L418" s="50"/>
      <c r="M418" s="9"/>
      <c r="N418" s="50"/>
      <c r="O418" s="9"/>
      <c r="P418" s="40"/>
      <c r="Q418" s="39"/>
      <c r="R418" s="39"/>
      <c r="S418" s="39" t="s">
        <v>362</v>
      </c>
      <c r="T418" s="41"/>
      <c r="U418" s="41"/>
      <c r="V418" s="39"/>
      <c r="W418" s="42">
        <f t="shared" si="465"/>
        <v>84420</v>
      </c>
      <c r="X418" s="42"/>
      <c r="Y418" s="42">
        <v>77016.22</v>
      </c>
      <c r="Z418" s="42"/>
      <c r="AA418" s="42"/>
      <c r="AB418" s="42"/>
      <c r="AC418" s="42">
        <v>97194.5</v>
      </c>
      <c r="AD418" s="42"/>
      <c r="AE418" s="42">
        <v>102543.25</v>
      </c>
      <c r="AF418" s="42"/>
      <c r="AG418" s="42">
        <v>84651.5</v>
      </c>
      <c r="AH418" s="42"/>
      <c r="AI418" s="42">
        <v>83841.5</v>
      </c>
      <c r="AJ418" s="42"/>
      <c r="AK418" s="42">
        <v>87855</v>
      </c>
      <c r="AL418" s="4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49">
        <f>+BB$398</f>
        <v>84420</v>
      </c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  <c r="CM418" s="39"/>
      <c r="CN418" s="39"/>
      <c r="CO418" s="39"/>
      <c r="CP418" s="39"/>
      <c r="CQ418" s="39"/>
    </row>
    <row r="419" spans="1:95" ht="15.75" customHeight="1">
      <c r="A419" s="9"/>
      <c r="B419" s="9"/>
      <c r="C419" s="9"/>
      <c r="D419" s="9"/>
      <c r="E419" s="9"/>
      <c r="F419" s="9"/>
      <c r="G419" s="39"/>
      <c r="H419" s="49">
        <f t="shared" si="467"/>
        <v>0</v>
      </c>
      <c r="I419" s="39"/>
      <c r="J419" s="9"/>
      <c r="K419" s="9"/>
      <c r="L419" s="9"/>
      <c r="M419" s="9"/>
      <c r="N419" s="9"/>
      <c r="O419" s="9"/>
      <c r="P419" s="40"/>
      <c r="Q419" s="39"/>
      <c r="R419" s="39"/>
      <c r="S419" s="39" t="s">
        <v>363</v>
      </c>
      <c r="T419" s="41"/>
      <c r="U419" s="41"/>
      <c r="V419" s="39"/>
      <c r="W419" s="42">
        <f t="shared" si="465"/>
        <v>33474.759999999995</v>
      </c>
      <c r="X419" s="42"/>
      <c r="Y419" s="42">
        <v>79965.840000000011</v>
      </c>
      <c r="Z419" s="42"/>
      <c r="AA419" s="42"/>
      <c r="AB419" s="42"/>
      <c r="AC419" s="42">
        <v>23999.51</v>
      </c>
      <c r="AD419" s="42"/>
      <c r="AE419" s="42">
        <v>42337.96</v>
      </c>
      <c r="AF419" s="42"/>
      <c r="AG419" s="42">
        <v>24938.35</v>
      </c>
      <c r="AH419" s="42"/>
      <c r="AI419" s="42">
        <v>34626.42</v>
      </c>
      <c r="AJ419" s="42"/>
      <c r="AK419" s="42">
        <v>37572.67</v>
      </c>
      <c r="AL419" s="4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49">
        <f>+BC$398</f>
        <v>33474.759999999995</v>
      </c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  <c r="CM419" s="39"/>
      <c r="CN419" s="39"/>
      <c r="CO419" s="39"/>
      <c r="CP419" s="39"/>
      <c r="CQ419" s="39"/>
    </row>
    <row r="420" spans="1:95" ht="15.75" customHeight="1">
      <c r="A420" s="9"/>
      <c r="B420" s="9"/>
      <c r="C420" s="9"/>
      <c r="D420" s="9"/>
      <c r="E420" s="50"/>
      <c r="F420" s="9"/>
      <c r="G420" s="39"/>
      <c r="H420" s="49">
        <f t="shared" si="467"/>
        <v>0</v>
      </c>
      <c r="I420" s="39"/>
      <c r="J420" s="9"/>
      <c r="K420" s="9"/>
      <c r="L420" s="50"/>
      <c r="M420" s="9"/>
      <c r="N420" s="50"/>
      <c r="O420" s="9"/>
      <c r="P420" s="40"/>
      <c r="Q420" s="39"/>
      <c r="R420" s="39"/>
      <c r="S420" s="39" t="s">
        <v>247</v>
      </c>
      <c r="T420" s="41"/>
      <c r="U420" s="41"/>
      <c r="V420" s="39"/>
      <c r="W420" s="42">
        <f t="shared" si="465"/>
        <v>68406.33</v>
      </c>
      <c r="X420" s="42"/>
      <c r="Y420" s="42">
        <v>71193.3</v>
      </c>
      <c r="Z420" s="42"/>
      <c r="AA420" s="42"/>
      <c r="AB420" s="42"/>
      <c r="AC420" s="42">
        <v>88999.89</v>
      </c>
      <c r="AD420" s="42"/>
      <c r="AE420" s="42">
        <v>92370</v>
      </c>
      <c r="AF420" s="42"/>
      <c r="AG420" s="42">
        <v>91204.800000000003</v>
      </c>
      <c r="AH420" s="42"/>
      <c r="AI420" s="42">
        <v>95173.78</v>
      </c>
      <c r="AJ420" s="42"/>
      <c r="AK420" s="42">
        <v>117450</v>
      </c>
      <c r="AL420" s="4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49"/>
      <c r="BD420" s="49">
        <f t="shared" ref="BD420:BE420" si="468">+BD$398</f>
        <v>65867.33</v>
      </c>
      <c r="BE420" s="49">
        <f t="shared" si="468"/>
        <v>2539</v>
      </c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  <c r="CJ420" s="39"/>
      <c r="CK420" s="39"/>
      <c r="CL420" s="39"/>
      <c r="CM420" s="39"/>
      <c r="CN420" s="39"/>
      <c r="CO420" s="39"/>
      <c r="CP420" s="39"/>
      <c r="CQ420" s="39"/>
    </row>
    <row r="421" spans="1:95" ht="15.75" customHeight="1">
      <c r="A421" s="9"/>
      <c r="B421" s="9"/>
      <c r="C421" s="9"/>
      <c r="D421" s="9"/>
      <c r="E421" s="9"/>
      <c r="F421" s="9"/>
      <c r="G421" s="39"/>
      <c r="H421" s="39">
        <f t="shared" si="467"/>
        <v>0</v>
      </c>
      <c r="I421" s="39"/>
      <c r="J421" s="9"/>
      <c r="K421" s="9"/>
      <c r="L421" s="9"/>
      <c r="M421" s="9"/>
      <c r="N421" s="9"/>
      <c r="O421" s="9"/>
      <c r="P421" s="40"/>
      <c r="Q421" s="39"/>
      <c r="R421" s="39"/>
      <c r="S421" s="39" t="s">
        <v>364</v>
      </c>
      <c r="T421" s="41"/>
      <c r="U421" s="41"/>
      <c r="V421" s="39"/>
      <c r="W421" s="42">
        <f t="shared" si="465"/>
        <v>6675.23</v>
      </c>
      <c r="X421" s="42"/>
      <c r="Y421" s="42">
        <v>23817.8</v>
      </c>
      <c r="Z421" s="42"/>
      <c r="AA421" s="42"/>
      <c r="AB421" s="42"/>
      <c r="AC421" s="42">
        <v>16172.8</v>
      </c>
      <c r="AD421" s="42"/>
      <c r="AE421" s="42">
        <v>17356.849999999999</v>
      </c>
      <c r="AF421" s="42"/>
      <c r="AG421" s="42">
        <v>45208.06</v>
      </c>
      <c r="AH421" s="42"/>
      <c r="AI421" s="42">
        <v>16661.129999999997</v>
      </c>
      <c r="AJ421" s="42"/>
      <c r="AK421" s="42">
        <v>18186.559999999998</v>
      </c>
      <c r="AL421" s="4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49">
        <f>+BF$398</f>
        <v>6675.23</v>
      </c>
      <c r="BG421" s="49"/>
      <c r="BH421" s="4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  <c r="CN421" s="39"/>
      <c r="CO421" s="39"/>
      <c r="CP421" s="39"/>
      <c r="CQ421" s="39"/>
    </row>
    <row r="422" spans="1:95" ht="15.75" customHeight="1">
      <c r="A422" s="9"/>
      <c r="B422" s="9"/>
      <c r="C422" s="9"/>
      <c r="D422" s="9"/>
      <c r="E422" s="9"/>
      <c r="F422" s="9"/>
      <c r="G422" s="39"/>
      <c r="H422" s="39"/>
      <c r="I422" s="39"/>
      <c r="J422" s="9"/>
      <c r="K422" s="9"/>
      <c r="L422" s="9"/>
      <c r="M422" s="9"/>
      <c r="N422" s="9"/>
      <c r="O422" s="9"/>
      <c r="P422" s="40"/>
      <c r="Q422" s="39"/>
      <c r="R422" s="39"/>
      <c r="S422" s="39" t="s">
        <v>107</v>
      </c>
      <c r="T422" s="41"/>
      <c r="U422" s="41"/>
      <c r="V422" s="39"/>
      <c r="W422" s="42">
        <f t="shared" si="465"/>
        <v>0</v>
      </c>
      <c r="X422" s="42"/>
      <c r="Y422" s="42">
        <v>0</v>
      </c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49"/>
      <c r="BG422" s="49">
        <f>BG$398</f>
        <v>0</v>
      </c>
      <c r="BH422" s="4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  <c r="CM422" s="39"/>
      <c r="CN422" s="39"/>
      <c r="CO422" s="39"/>
      <c r="CP422" s="39"/>
      <c r="CQ422" s="39"/>
    </row>
    <row r="423" spans="1:95" ht="15.75" customHeight="1">
      <c r="A423" s="9"/>
      <c r="B423" s="9"/>
      <c r="C423" s="9"/>
      <c r="D423" s="9"/>
      <c r="E423" s="9"/>
      <c r="F423" s="50"/>
      <c r="G423" s="39"/>
      <c r="H423" s="49">
        <f t="shared" ref="H423:H424" si="469">+E423-F423-N420+O420</f>
        <v>0</v>
      </c>
      <c r="I423" s="39"/>
      <c r="J423" s="9"/>
      <c r="K423" s="9"/>
      <c r="L423" s="50"/>
      <c r="M423" s="9"/>
      <c r="N423" s="9"/>
      <c r="O423" s="50"/>
      <c r="P423" s="40"/>
      <c r="Q423" s="39"/>
      <c r="R423" s="39"/>
      <c r="S423" s="39" t="s">
        <v>365</v>
      </c>
      <c r="T423" s="41"/>
      <c r="U423" s="41"/>
      <c r="V423" s="39"/>
      <c r="W423" s="42">
        <f t="shared" si="465"/>
        <v>0</v>
      </c>
      <c r="X423" s="42"/>
      <c r="Y423" s="42">
        <v>0</v>
      </c>
      <c r="Z423" s="42"/>
      <c r="AA423" s="42"/>
      <c r="AB423" s="42"/>
      <c r="AC423" s="42">
        <v>1300</v>
      </c>
      <c r="AD423" s="42"/>
      <c r="AE423" s="42">
        <v>1200</v>
      </c>
      <c r="AF423" s="42"/>
      <c r="AG423" s="42">
        <v>26300</v>
      </c>
      <c r="AH423" s="42"/>
      <c r="AI423" s="42">
        <v>15798</v>
      </c>
      <c r="AJ423" s="42"/>
      <c r="AK423" s="42">
        <v>5000</v>
      </c>
      <c r="AL423" s="4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49"/>
      <c r="BG423" s="49"/>
      <c r="BH423" s="49">
        <f>+BH398</f>
        <v>0</v>
      </c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  <c r="CM423" s="39"/>
      <c r="CN423" s="39"/>
      <c r="CO423" s="39"/>
      <c r="CP423" s="39"/>
      <c r="CQ423" s="39"/>
    </row>
    <row r="424" spans="1:95" ht="15.75" customHeight="1">
      <c r="A424" s="9"/>
      <c r="B424" s="9"/>
      <c r="C424" s="9"/>
      <c r="D424" s="9"/>
      <c r="E424" s="9"/>
      <c r="F424" s="9"/>
      <c r="G424" s="39"/>
      <c r="H424" s="39">
        <f t="shared" si="469"/>
        <v>0</v>
      </c>
      <c r="I424" s="39"/>
      <c r="J424" s="9"/>
      <c r="K424" s="9"/>
      <c r="L424" s="9"/>
      <c r="M424" s="9"/>
      <c r="N424" s="9"/>
      <c r="O424" s="9"/>
      <c r="P424" s="40"/>
      <c r="Q424" s="39"/>
      <c r="R424" s="39"/>
      <c r="S424" s="39" t="s">
        <v>109</v>
      </c>
      <c r="T424" s="41"/>
      <c r="U424" s="41"/>
      <c r="V424" s="39"/>
      <c r="W424" s="42">
        <f t="shared" si="465"/>
        <v>12103.25</v>
      </c>
      <c r="X424" s="42"/>
      <c r="Y424" s="42">
        <v>12289.25</v>
      </c>
      <c r="Z424" s="42"/>
      <c r="AA424" s="42"/>
      <c r="AB424" s="42"/>
      <c r="AC424" s="42">
        <v>9914.93</v>
      </c>
      <c r="AD424" s="42"/>
      <c r="AE424" s="42">
        <v>6509.7300000000005</v>
      </c>
      <c r="AF424" s="42"/>
      <c r="AG424" s="42">
        <v>11645.369999999999</v>
      </c>
      <c r="AH424" s="42"/>
      <c r="AI424" s="42">
        <v>8079.8099999999995</v>
      </c>
      <c r="AJ424" s="42"/>
      <c r="AK424" s="42">
        <v>6777.33</v>
      </c>
      <c r="AL424" s="4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49">
        <f>+BI$398</f>
        <v>12103.25</v>
      </c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39"/>
      <c r="BZ424" s="39"/>
      <c r="CA424" s="39"/>
      <c r="CB424" s="39"/>
      <c r="CC424" s="39"/>
      <c r="CD424" s="39"/>
      <c r="CE424" s="39"/>
      <c r="CF424" s="39"/>
      <c r="CG424" s="39"/>
      <c r="CH424" s="39"/>
      <c r="CI424" s="39"/>
      <c r="CJ424" s="39"/>
      <c r="CK424" s="39"/>
      <c r="CL424" s="39"/>
      <c r="CM424" s="39"/>
      <c r="CN424" s="39"/>
      <c r="CO424" s="39"/>
      <c r="CP424" s="39"/>
      <c r="CQ424" s="39"/>
    </row>
    <row r="425" spans="1:95" ht="15.75" customHeight="1">
      <c r="A425" s="9"/>
      <c r="B425" s="9"/>
      <c r="C425" s="9"/>
      <c r="D425" s="9"/>
      <c r="E425" s="50"/>
      <c r="F425" s="9"/>
      <c r="G425" s="39"/>
      <c r="H425" s="49">
        <f t="shared" ref="H425:H428" si="470">+E425-F425-N423+O423</f>
        <v>0</v>
      </c>
      <c r="I425" s="39"/>
      <c r="J425" s="9"/>
      <c r="K425" s="9"/>
      <c r="L425" s="9"/>
      <c r="M425" s="50"/>
      <c r="N425" s="50"/>
      <c r="O425" s="9"/>
      <c r="P425" s="40"/>
      <c r="Q425" s="39"/>
      <c r="R425" s="39"/>
      <c r="S425" s="39" t="s">
        <v>366</v>
      </c>
      <c r="T425" s="41"/>
      <c r="U425" s="41"/>
      <c r="V425" s="39"/>
      <c r="W425" s="42">
        <f t="shared" si="465"/>
        <v>579</v>
      </c>
      <c r="X425" s="42"/>
      <c r="Y425" s="42">
        <v>1262.48</v>
      </c>
      <c r="Z425" s="42"/>
      <c r="AA425" s="42"/>
      <c r="AB425" s="42"/>
      <c r="AC425" s="42">
        <v>791.5</v>
      </c>
      <c r="AD425" s="42"/>
      <c r="AE425" s="42">
        <v>2807.26</v>
      </c>
      <c r="AF425" s="42"/>
      <c r="AG425" s="42">
        <v>1515.05</v>
      </c>
      <c r="AH425" s="42"/>
      <c r="AI425" s="42">
        <v>1004.44</v>
      </c>
      <c r="AJ425" s="42"/>
      <c r="AK425" s="42">
        <v>2266.65</v>
      </c>
      <c r="AL425" s="4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49">
        <f>+BJ$398</f>
        <v>579</v>
      </c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  <c r="CM425" s="39"/>
      <c r="CN425" s="39"/>
      <c r="CO425" s="39"/>
      <c r="CP425" s="39"/>
      <c r="CQ425" s="39"/>
    </row>
    <row r="426" spans="1:95" ht="15.75" customHeight="1">
      <c r="A426" s="9"/>
      <c r="B426" s="9"/>
      <c r="C426" s="9"/>
      <c r="D426" s="9"/>
      <c r="E426" s="9"/>
      <c r="F426" s="9"/>
      <c r="G426" s="39"/>
      <c r="H426" s="39">
        <f t="shared" si="470"/>
        <v>0</v>
      </c>
      <c r="I426" s="39"/>
      <c r="J426" s="9"/>
      <c r="K426" s="9"/>
      <c r="L426" s="9"/>
      <c r="M426" s="9"/>
      <c r="N426" s="50"/>
      <c r="O426" s="9"/>
      <c r="P426" s="40"/>
      <c r="Q426" s="39"/>
      <c r="R426" s="39"/>
      <c r="S426" s="39" t="s">
        <v>367</v>
      </c>
      <c r="T426" s="41"/>
      <c r="U426" s="41"/>
      <c r="V426" s="39"/>
      <c r="W426" s="42">
        <f t="shared" si="465"/>
        <v>11018</v>
      </c>
      <c r="X426" s="42"/>
      <c r="Y426" s="42">
        <v>12693.18</v>
      </c>
      <c r="Z426" s="42"/>
      <c r="AA426" s="42"/>
      <c r="AB426" s="42"/>
      <c r="AC426" s="42">
        <v>17948.07</v>
      </c>
      <c r="AD426" s="42"/>
      <c r="AE426" s="42">
        <v>17599.349999999999</v>
      </c>
      <c r="AF426" s="42"/>
      <c r="AG426" s="42">
        <v>13487</v>
      </c>
      <c r="AH426" s="42"/>
      <c r="AI426" s="42">
        <v>12487.26</v>
      </c>
      <c r="AJ426" s="42"/>
      <c r="AK426" s="42">
        <v>13774.5</v>
      </c>
      <c r="AL426" s="4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49"/>
      <c r="BK426" s="49">
        <f t="shared" ref="BK426:BL426" si="471">+BK$398</f>
        <v>5876.16</v>
      </c>
      <c r="BL426" s="49">
        <f t="shared" si="471"/>
        <v>5141.84</v>
      </c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  <c r="CM426" s="39"/>
      <c r="CN426" s="39"/>
      <c r="CO426" s="39"/>
      <c r="CP426" s="39"/>
      <c r="CQ426" s="39"/>
    </row>
    <row r="427" spans="1:95" ht="15.75" customHeight="1">
      <c r="A427" s="9"/>
      <c r="B427" s="9"/>
      <c r="C427" s="9"/>
      <c r="D427" s="9"/>
      <c r="E427" s="9"/>
      <c r="F427" s="9"/>
      <c r="G427" s="39"/>
      <c r="H427" s="49">
        <f t="shared" si="470"/>
        <v>0</v>
      </c>
      <c r="I427" s="39"/>
      <c r="J427" s="9"/>
      <c r="K427" s="9"/>
      <c r="L427" s="50"/>
      <c r="M427" s="9"/>
      <c r="N427" s="9"/>
      <c r="O427" s="50"/>
      <c r="P427" s="40"/>
      <c r="Q427" s="39"/>
      <c r="R427" s="39"/>
      <c r="S427" s="39" t="s">
        <v>368</v>
      </c>
      <c r="T427" s="41"/>
      <c r="U427" s="41"/>
      <c r="V427" s="39"/>
      <c r="W427" s="42">
        <f t="shared" si="465"/>
        <v>2375.9499999999998</v>
      </c>
      <c r="X427" s="42"/>
      <c r="Y427" s="42">
        <v>6052.75</v>
      </c>
      <c r="Z427" s="42"/>
      <c r="AA427" s="42"/>
      <c r="AB427" s="42"/>
      <c r="AC427" s="42">
        <v>1857</v>
      </c>
      <c r="AD427" s="42"/>
      <c r="AE427" s="42">
        <v>4760.05</v>
      </c>
      <c r="AF427" s="42"/>
      <c r="AG427" s="42">
        <v>1968.02</v>
      </c>
      <c r="AH427" s="42"/>
      <c r="AI427" s="42">
        <v>900.7</v>
      </c>
      <c r="AJ427" s="42"/>
      <c r="AK427" s="42">
        <v>2095.25</v>
      </c>
      <c r="AL427" s="4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49"/>
      <c r="BM427" s="49">
        <f>+BM$398</f>
        <v>2375.9499999999998</v>
      </c>
      <c r="BN427" s="49"/>
      <c r="BO427" s="4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</row>
    <row r="428" spans="1:95" ht="15.75" customHeight="1">
      <c r="A428" s="9"/>
      <c r="B428" s="9"/>
      <c r="C428" s="9"/>
      <c r="D428" s="9"/>
      <c r="E428" s="9"/>
      <c r="F428" s="50"/>
      <c r="G428" s="39"/>
      <c r="H428" s="49">
        <f t="shared" si="470"/>
        <v>0</v>
      </c>
      <c r="I428" s="39"/>
      <c r="J428" s="9"/>
      <c r="K428" s="9"/>
      <c r="L428" s="9"/>
      <c r="M428" s="50"/>
      <c r="N428" s="9"/>
      <c r="O428" s="9"/>
      <c r="P428" s="40"/>
      <c r="Q428" s="39"/>
      <c r="R428" s="39"/>
      <c r="S428" s="39" t="s">
        <v>369</v>
      </c>
      <c r="T428" s="41"/>
      <c r="U428" s="41"/>
      <c r="V428" s="39"/>
      <c r="W428" s="42">
        <f t="shared" si="465"/>
        <v>6355.77</v>
      </c>
      <c r="X428" s="42"/>
      <c r="Y428" s="42">
        <v>5984.77</v>
      </c>
      <c r="Z428" s="42"/>
      <c r="AA428" s="42"/>
      <c r="AB428" s="42"/>
      <c r="AC428" s="42">
        <v>5887.66</v>
      </c>
      <c r="AD428" s="42"/>
      <c r="AE428" s="42">
        <v>5366.83</v>
      </c>
      <c r="AF428" s="42"/>
      <c r="AG428" s="42">
        <v>5325.86</v>
      </c>
      <c r="AH428" s="42"/>
      <c r="AI428" s="42">
        <v>6552.1399999999994</v>
      </c>
      <c r="AJ428" s="42"/>
      <c r="AK428" s="42">
        <v>4938.2299999999996</v>
      </c>
      <c r="AL428" s="4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49"/>
      <c r="BM428" s="49"/>
      <c r="BN428" s="49">
        <f>+BN$398</f>
        <v>6355.77</v>
      </c>
      <c r="BO428" s="4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/>
      <c r="CK428" s="39"/>
      <c r="CL428" s="39"/>
      <c r="CM428" s="39"/>
      <c r="CN428" s="39"/>
      <c r="CO428" s="39"/>
      <c r="CP428" s="39"/>
      <c r="CQ428" s="39"/>
    </row>
    <row r="429" spans="1:95" ht="15.75" customHeight="1">
      <c r="A429" s="9"/>
      <c r="B429" s="9"/>
      <c r="C429" s="9"/>
      <c r="D429" s="9"/>
      <c r="E429" s="9"/>
      <c r="F429" s="50"/>
      <c r="G429" s="39"/>
      <c r="H429" s="39"/>
      <c r="I429" s="39"/>
      <c r="J429" s="9"/>
      <c r="K429" s="9"/>
      <c r="L429" s="9"/>
      <c r="M429" s="50"/>
      <c r="N429" s="9"/>
      <c r="O429" s="9"/>
      <c r="P429" s="40"/>
      <c r="Q429" s="39"/>
      <c r="R429" s="39"/>
      <c r="S429" s="39" t="s">
        <v>370</v>
      </c>
      <c r="T429" s="41"/>
      <c r="U429" s="41"/>
      <c r="V429" s="39"/>
      <c r="W429" s="42">
        <f t="shared" si="465"/>
        <v>63054.349999999991</v>
      </c>
      <c r="X429" s="42"/>
      <c r="Y429" s="42">
        <v>61021.159999999996</v>
      </c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49"/>
      <c r="BM429" s="49"/>
      <c r="BN429" s="49"/>
      <c r="BO429" s="49">
        <f>+BO$398</f>
        <v>63054.349999999991</v>
      </c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  <c r="CM429" s="39"/>
      <c r="CN429" s="39"/>
      <c r="CO429" s="39"/>
      <c r="CP429" s="39"/>
      <c r="CQ429" s="39"/>
    </row>
    <row r="430" spans="1:95" ht="15.75" customHeight="1">
      <c r="A430" s="9"/>
      <c r="B430" s="9"/>
      <c r="C430" s="9"/>
      <c r="D430" s="9"/>
      <c r="E430" s="9"/>
      <c r="F430" s="9"/>
      <c r="G430" s="39"/>
      <c r="H430" s="49">
        <f t="shared" ref="H430:H431" si="472">+E430-F430-N427+O427</f>
        <v>0</v>
      </c>
      <c r="I430" s="39"/>
      <c r="J430" s="9"/>
      <c r="K430" s="9"/>
      <c r="L430" s="9"/>
      <c r="M430" s="9"/>
      <c r="N430" s="9"/>
      <c r="O430" s="9"/>
      <c r="P430" s="40"/>
      <c r="Q430" s="39"/>
      <c r="R430" s="39"/>
      <c r="S430" s="9" t="s">
        <v>258</v>
      </c>
      <c r="T430" s="41"/>
      <c r="U430" s="41"/>
      <c r="V430" s="39"/>
      <c r="W430" s="42">
        <f t="shared" si="465"/>
        <v>0</v>
      </c>
      <c r="X430" s="42"/>
      <c r="Y430" s="42">
        <v>0</v>
      </c>
      <c r="Z430" s="42"/>
      <c r="AA430" s="42"/>
      <c r="AB430" s="42"/>
      <c r="AC430" s="42">
        <v>6688.2</v>
      </c>
      <c r="AD430" s="42"/>
      <c r="AE430" s="42">
        <v>3869</v>
      </c>
      <c r="AF430" s="42"/>
      <c r="AG430" s="42">
        <v>0</v>
      </c>
      <c r="AH430" s="42"/>
      <c r="AI430" s="42">
        <v>2091.4500000000003</v>
      </c>
      <c r="AJ430" s="42"/>
      <c r="AK430" s="42">
        <v>2538.33</v>
      </c>
      <c r="AL430" s="4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49">
        <f>+BP$398</f>
        <v>0</v>
      </c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  <c r="CJ430" s="39"/>
      <c r="CK430" s="39"/>
      <c r="CL430" s="39"/>
      <c r="CM430" s="39"/>
      <c r="CN430" s="39"/>
      <c r="CO430" s="39"/>
      <c r="CP430" s="39"/>
      <c r="CQ430" s="39"/>
    </row>
    <row r="431" spans="1:95" ht="15.75" customHeight="1">
      <c r="A431" s="9"/>
      <c r="B431" s="9"/>
      <c r="C431" s="9"/>
      <c r="D431" s="9"/>
      <c r="E431" s="9"/>
      <c r="F431" s="9"/>
      <c r="G431" s="39"/>
      <c r="H431" s="39">
        <f t="shared" si="472"/>
        <v>0</v>
      </c>
      <c r="I431" s="39"/>
      <c r="J431" s="9"/>
      <c r="K431" s="9"/>
      <c r="L431" s="9"/>
      <c r="M431" s="50"/>
      <c r="N431" s="9"/>
      <c r="O431" s="9"/>
      <c r="P431" s="40"/>
      <c r="Q431" s="39"/>
      <c r="R431" s="39"/>
      <c r="S431" s="39" t="s">
        <v>272</v>
      </c>
      <c r="T431" s="41"/>
      <c r="U431" s="41"/>
      <c r="V431" s="39"/>
      <c r="W431" s="42">
        <f t="shared" si="465"/>
        <v>22041</v>
      </c>
      <c r="X431" s="42"/>
      <c r="Y431" s="42">
        <v>22831</v>
      </c>
      <c r="Z431" s="42"/>
      <c r="AA431" s="42"/>
      <c r="AB431" s="42"/>
      <c r="AC431" s="42">
        <v>23379</v>
      </c>
      <c r="AD431" s="42"/>
      <c r="AE431" s="42">
        <v>30583</v>
      </c>
      <c r="AF431" s="42"/>
      <c r="AG431" s="42">
        <v>64677</v>
      </c>
      <c r="AH431" s="42"/>
      <c r="AI431" s="42">
        <v>48167</v>
      </c>
      <c r="AJ431" s="42"/>
      <c r="AK431" s="42">
        <v>48166</v>
      </c>
      <c r="AL431" s="4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49">
        <f>+BQ$398</f>
        <v>22041</v>
      </c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  <c r="CM431" s="39"/>
      <c r="CN431" s="39"/>
      <c r="CO431" s="39"/>
      <c r="CP431" s="39"/>
      <c r="CQ431" s="39"/>
    </row>
    <row r="432" spans="1:95" ht="15.75" customHeight="1">
      <c r="A432" s="9"/>
      <c r="B432" s="9"/>
      <c r="C432" s="9"/>
      <c r="D432" s="9"/>
      <c r="E432" s="9"/>
      <c r="F432" s="9"/>
      <c r="G432" s="39"/>
      <c r="H432" s="39">
        <f t="shared" ref="H432:H478" si="473">+E432-F432-N430+O430</f>
        <v>0</v>
      </c>
      <c r="I432" s="39"/>
      <c r="J432" s="9"/>
      <c r="K432" s="9"/>
      <c r="L432" s="50"/>
      <c r="M432" s="9"/>
      <c r="N432" s="9"/>
      <c r="O432" s="9"/>
      <c r="P432" s="39"/>
      <c r="Q432" s="39"/>
      <c r="R432" s="39"/>
      <c r="S432" s="39" t="s">
        <v>356</v>
      </c>
      <c r="T432" s="41"/>
      <c r="U432" s="41"/>
      <c r="V432" s="39"/>
      <c r="W432" s="42">
        <f t="shared" si="465"/>
        <v>69543.839999999997</v>
      </c>
      <c r="X432" s="42"/>
      <c r="Y432" s="42">
        <v>7211.16</v>
      </c>
      <c r="Z432" s="42"/>
      <c r="AA432" s="42"/>
      <c r="AB432" s="42"/>
      <c r="AC432" s="42">
        <v>0</v>
      </c>
      <c r="AD432" s="42"/>
      <c r="AE432" s="42">
        <v>0</v>
      </c>
      <c r="AF432" s="42"/>
      <c r="AG432" s="42">
        <v>0</v>
      </c>
      <c r="AH432" s="42"/>
      <c r="AI432" s="42">
        <v>6557.22</v>
      </c>
      <c r="AJ432" s="42"/>
      <c r="AK432" s="42">
        <v>23493.58</v>
      </c>
      <c r="AL432" s="4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9"/>
      <c r="BQ432" s="39"/>
      <c r="BR432" s="49">
        <f>+BR398</f>
        <v>69543.839999999997</v>
      </c>
      <c r="BS432" s="39"/>
      <c r="BT432" s="39"/>
      <c r="BU432" s="39"/>
      <c r="BV432" s="39"/>
      <c r="BW432" s="39"/>
      <c r="BX432" s="39"/>
      <c r="BY432" s="39"/>
      <c r="BZ432" s="39"/>
      <c r="CA432" s="39"/>
      <c r="CB432" s="39"/>
      <c r="CC432" s="39"/>
      <c r="CD432" s="39"/>
      <c r="CE432" s="39"/>
      <c r="CF432" s="39"/>
      <c r="CG432" s="39"/>
      <c r="CH432" s="39"/>
      <c r="CI432" s="39"/>
      <c r="CJ432" s="39"/>
      <c r="CK432" s="39"/>
      <c r="CL432" s="39"/>
      <c r="CM432" s="39"/>
      <c r="CN432" s="39"/>
      <c r="CO432" s="39"/>
      <c r="CP432" s="39"/>
      <c r="CQ432" s="39"/>
    </row>
    <row r="433" spans="1:95" ht="15.75" customHeight="1">
      <c r="A433" s="9"/>
      <c r="B433" s="9"/>
      <c r="C433" s="9"/>
      <c r="D433" s="9"/>
      <c r="E433" s="9"/>
      <c r="F433" s="9"/>
      <c r="G433" s="39"/>
      <c r="H433" s="39">
        <f t="shared" si="473"/>
        <v>0</v>
      </c>
      <c r="I433" s="39"/>
      <c r="J433" s="9"/>
      <c r="K433" s="9"/>
      <c r="L433" s="9"/>
      <c r="M433" s="9"/>
      <c r="N433" s="9"/>
      <c r="O433" s="9"/>
      <c r="P433" s="40"/>
      <c r="Q433" s="54"/>
      <c r="R433" s="54"/>
      <c r="S433" s="54" t="s">
        <v>371</v>
      </c>
      <c r="T433" s="41"/>
      <c r="U433" s="41"/>
      <c r="V433" s="39"/>
      <c r="W433" s="55">
        <f>SUM(W402:W432)</f>
        <v>-48214.890000000043</v>
      </c>
      <c r="X433" s="55"/>
      <c r="Y433" s="55">
        <f>SUM(Y402:Y432)</f>
        <v>-43477.76999999996</v>
      </c>
      <c r="Z433" s="55"/>
      <c r="AA433" s="55"/>
      <c r="AB433" s="55"/>
      <c r="AC433" s="55">
        <v>-41873.050000000032</v>
      </c>
      <c r="AD433" s="55"/>
      <c r="AE433" s="55">
        <v>13128.60999999995</v>
      </c>
      <c r="AF433" s="55"/>
      <c r="AG433" s="55">
        <v>-75724.889999999927</v>
      </c>
      <c r="AH433" s="55"/>
      <c r="AI433" s="55">
        <v>2574.9699999999784</v>
      </c>
      <c r="AJ433" s="55"/>
      <c r="AK433" s="55">
        <f>SUM(AK402:AK432)</f>
        <v>18826.880000000005</v>
      </c>
      <c r="AL433" s="56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6"/>
      <c r="BS433" s="54"/>
      <c r="BT433" s="54"/>
      <c r="BU433" s="54"/>
      <c r="BV433" s="54"/>
      <c r="BW433" s="54"/>
      <c r="BX433" s="54"/>
      <c r="BY433" s="54"/>
      <c r="BZ433" s="54"/>
      <c r="CA433" s="54"/>
      <c r="CB433" s="56"/>
      <c r="CC433" s="54"/>
      <c r="CD433" s="54"/>
      <c r="CE433" s="54"/>
      <c r="CF433" s="54"/>
      <c r="CG433" s="54"/>
      <c r="CH433" s="54"/>
      <c r="CI433" s="54"/>
      <c r="CJ433" s="54"/>
      <c r="CK433" s="54"/>
      <c r="CL433" s="54"/>
      <c r="CM433" s="54"/>
      <c r="CN433" s="54"/>
      <c r="CO433" s="54"/>
      <c r="CP433" s="54"/>
      <c r="CQ433" s="54"/>
    </row>
    <row r="434" spans="1:95" ht="15.75" customHeight="1">
      <c r="A434" s="39"/>
      <c r="B434" s="39"/>
      <c r="C434" s="39"/>
      <c r="D434" s="39"/>
      <c r="E434" s="39"/>
      <c r="F434" s="39"/>
      <c r="G434" s="39"/>
      <c r="H434" s="39">
        <f t="shared" si="473"/>
        <v>0</v>
      </c>
      <c r="I434" s="39"/>
      <c r="J434" s="9"/>
      <c r="K434" s="9"/>
      <c r="L434" s="9"/>
      <c r="M434" s="9"/>
      <c r="N434" s="9"/>
      <c r="O434" s="9"/>
      <c r="P434" s="40"/>
      <c r="Q434" s="39"/>
      <c r="R434" s="39"/>
      <c r="S434" s="39"/>
      <c r="T434" s="41"/>
      <c r="U434" s="41"/>
      <c r="V434" s="39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4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9"/>
      <c r="CJ434" s="39"/>
      <c r="CK434" s="39"/>
      <c r="CL434" s="39"/>
      <c r="CM434" s="39"/>
      <c r="CN434" s="39"/>
      <c r="CO434" s="39"/>
      <c r="CP434" s="39"/>
      <c r="CQ434" s="39"/>
    </row>
    <row r="435" spans="1:95" ht="15.75" customHeight="1">
      <c r="A435" s="54"/>
      <c r="B435" s="54"/>
      <c r="C435" s="54"/>
      <c r="D435" s="54"/>
      <c r="E435" s="54"/>
      <c r="F435" s="54"/>
      <c r="G435" s="54"/>
      <c r="H435" s="39">
        <f t="shared" si="473"/>
        <v>0</v>
      </c>
      <c r="I435" s="39"/>
      <c r="J435" s="9"/>
      <c r="K435" s="9"/>
      <c r="L435" s="9"/>
      <c r="M435" s="9"/>
      <c r="N435" s="9"/>
      <c r="O435" s="9"/>
      <c r="P435" s="40"/>
      <c r="Q435" s="39"/>
      <c r="R435" s="39"/>
      <c r="S435" s="39" t="s">
        <v>180</v>
      </c>
      <c r="T435" s="41"/>
      <c r="U435" s="41"/>
      <c r="V435" s="54"/>
      <c r="W435" s="42">
        <f t="shared" ref="W435:W443" si="474">SUM(AM435:CE435)</f>
        <v>0</v>
      </c>
      <c r="X435" s="42"/>
      <c r="Y435" s="42">
        <v>0</v>
      </c>
      <c r="Z435" s="42"/>
      <c r="AA435" s="42"/>
      <c r="AB435" s="42"/>
      <c r="AC435" s="42">
        <v>0</v>
      </c>
      <c r="AD435" s="42"/>
      <c r="AE435" s="42">
        <v>0</v>
      </c>
      <c r="AF435" s="42"/>
      <c r="AG435" s="42">
        <v>0</v>
      </c>
      <c r="AH435" s="42"/>
      <c r="AI435" s="42">
        <v>9389</v>
      </c>
      <c r="AJ435" s="42"/>
      <c r="AK435" s="42">
        <v>18778</v>
      </c>
      <c r="AL435" s="4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49"/>
      <c r="BS435" s="49">
        <f>+BS$398</f>
        <v>0</v>
      </c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  <c r="CM435" s="39"/>
      <c r="CN435" s="39"/>
      <c r="CO435" s="39"/>
      <c r="CP435" s="39"/>
      <c r="CQ435" s="39"/>
    </row>
    <row r="436" spans="1:95" ht="15.75" customHeight="1">
      <c r="A436" s="39"/>
      <c r="B436" s="39"/>
      <c r="C436" s="39"/>
      <c r="D436" s="39"/>
      <c r="E436" s="39"/>
      <c r="F436" s="39"/>
      <c r="G436" s="39"/>
      <c r="H436" s="39">
        <f t="shared" si="473"/>
        <v>0</v>
      </c>
      <c r="I436" s="39"/>
      <c r="J436" s="9"/>
      <c r="K436" s="9"/>
      <c r="L436" s="9"/>
      <c r="M436" s="9"/>
      <c r="N436" s="9"/>
      <c r="O436" s="9"/>
      <c r="P436" s="40"/>
      <c r="Q436" s="39"/>
      <c r="R436" s="39"/>
      <c r="S436" s="39" t="s">
        <v>181</v>
      </c>
      <c r="T436" s="41"/>
      <c r="U436" s="41"/>
      <c r="V436" s="39"/>
      <c r="W436" s="42">
        <f t="shared" si="474"/>
        <v>0</v>
      </c>
      <c r="X436" s="42"/>
      <c r="Y436" s="42">
        <v>0</v>
      </c>
      <c r="Z436" s="42"/>
      <c r="AA436" s="42"/>
      <c r="AB436" s="42"/>
      <c r="AC436" s="42">
        <v>0</v>
      </c>
      <c r="AD436" s="42"/>
      <c r="AE436" s="42">
        <v>0</v>
      </c>
      <c r="AF436" s="42"/>
      <c r="AG436" s="42">
        <v>0</v>
      </c>
      <c r="AH436" s="42"/>
      <c r="AI436" s="42">
        <v>0</v>
      </c>
      <c r="AJ436" s="42"/>
      <c r="AK436" s="42">
        <v>1750</v>
      </c>
      <c r="AL436" s="4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49">
        <f>+BT$398</f>
        <v>0</v>
      </c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  <c r="CN436" s="39"/>
      <c r="CO436" s="39"/>
      <c r="CP436" s="39"/>
      <c r="CQ436" s="39"/>
    </row>
    <row r="437" spans="1:95" ht="15.75" customHeight="1">
      <c r="A437" s="39"/>
      <c r="B437" s="39"/>
      <c r="C437" s="39"/>
      <c r="D437" s="39"/>
      <c r="E437" s="39"/>
      <c r="F437" s="39"/>
      <c r="G437" s="39"/>
      <c r="H437" s="39">
        <f t="shared" si="473"/>
        <v>0</v>
      </c>
      <c r="I437" s="39"/>
      <c r="J437" s="9"/>
      <c r="K437" s="9"/>
      <c r="L437" s="9"/>
      <c r="M437" s="9"/>
      <c r="N437" s="9"/>
      <c r="O437" s="9"/>
      <c r="P437" s="40"/>
      <c r="Q437" s="39"/>
      <c r="R437" s="39"/>
      <c r="S437" s="39" t="s">
        <v>179</v>
      </c>
      <c r="T437" s="41"/>
      <c r="U437" s="41"/>
      <c r="V437" s="39"/>
      <c r="W437" s="42">
        <f t="shared" si="474"/>
        <v>11939.25</v>
      </c>
      <c r="X437" s="42"/>
      <c r="Y437" s="42">
        <v>23880.25</v>
      </c>
      <c r="Z437" s="42"/>
      <c r="AA437" s="42"/>
      <c r="AB437" s="42"/>
      <c r="AC437" s="42">
        <v>16344.5</v>
      </c>
      <c r="AD437" s="42"/>
      <c r="AE437" s="42">
        <v>32690.5</v>
      </c>
      <c r="AF437" s="42"/>
      <c r="AG437" s="42">
        <v>49037.5</v>
      </c>
      <c r="AH437" s="42"/>
      <c r="AI437" s="42">
        <v>18626</v>
      </c>
      <c r="AJ437" s="42"/>
      <c r="AK437" s="42">
        <v>37256</v>
      </c>
      <c r="AL437" s="4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49"/>
      <c r="BT437" s="49"/>
      <c r="BU437" s="49">
        <f>+BU$398</f>
        <v>11939.25</v>
      </c>
      <c r="BV437" s="49"/>
      <c r="BW437" s="4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  <c r="CM437" s="39"/>
      <c r="CN437" s="39"/>
      <c r="CO437" s="39"/>
      <c r="CP437" s="39"/>
      <c r="CQ437" s="39"/>
    </row>
    <row r="438" spans="1:95" ht="15.75" customHeight="1">
      <c r="A438" s="39"/>
      <c r="B438" s="39"/>
      <c r="C438" s="39"/>
      <c r="D438" s="39"/>
      <c r="E438" s="39"/>
      <c r="F438" s="39"/>
      <c r="G438" s="39"/>
      <c r="H438" s="39">
        <f t="shared" si="473"/>
        <v>0</v>
      </c>
      <c r="I438" s="39"/>
      <c r="J438" s="9"/>
      <c r="K438" s="9"/>
      <c r="L438" s="9"/>
      <c r="M438" s="9"/>
      <c r="N438" s="9"/>
      <c r="O438" s="9"/>
      <c r="P438" s="40"/>
      <c r="Q438" s="39"/>
      <c r="R438" s="39"/>
      <c r="S438" s="39" t="s">
        <v>183</v>
      </c>
      <c r="T438" s="41"/>
      <c r="U438" s="41"/>
      <c r="V438" s="39"/>
      <c r="W438" s="42">
        <f t="shared" si="474"/>
        <v>10230.25</v>
      </c>
      <c r="X438" s="42"/>
      <c r="Y438" s="42">
        <v>13024</v>
      </c>
      <c r="Z438" s="42"/>
      <c r="AA438" s="42"/>
      <c r="AB438" s="42"/>
      <c r="AC438" s="42">
        <v>7825.25</v>
      </c>
      <c r="AD438" s="42"/>
      <c r="AE438" s="42">
        <v>7770.75</v>
      </c>
      <c r="AF438" s="42"/>
      <c r="AG438" s="42">
        <v>7017.25</v>
      </c>
      <c r="AH438" s="42"/>
      <c r="AI438" s="42">
        <v>8242</v>
      </c>
      <c r="AJ438" s="42"/>
      <c r="AK438" s="42">
        <v>15209</v>
      </c>
      <c r="AL438" s="4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49"/>
      <c r="BT438" s="49"/>
      <c r="BU438" s="49"/>
      <c r="BV438" s="49">
        <f>+BV$398</f>
        <v>10230.25</v>
      </c>
      <c r="BW438" s="4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</row>
    <row r="439" spans="1:95" ht="15.75" customHeight="1">
      <c r="A439" s="39"/>
      <c r="B439" s="39"/>
      <c r="C439" s="39"/>
      <c r="D439" s="39"/>
      <c r="E439" s="39"/>
      <c r="F439" s="39"/>
      <c r="G439" s="39"/>
      <c r="H439" s="39">
        <f t="shared" si="473"/>
        <v>0</v>
      </c>
      <c r="I439" s="39"/>
      <c r="J439" s="9"/>
      <c r="K439" s="9"/>
      <c r="L439" s="9"/>
      <c r="M439" s="9"/>
      <c r="N439" s="9"/>
      <c r="O439" s="9"/>
      <c r="P439" s="40"/>
      <c r="Q439" s="39"/>
      <c r="R439" s="39"/>
      <c r="S439" s="39" t="s">
        <v>184</v>
      </c>
      <c r="T439" s="41"/>
      <c r="U439" s="41"/>
      <c r="V439" s="39"/>
      <c r="W439" s="42">
        <f t="shared" si="474"/>
        <v>0</v>
      </c>
      <c r="X439" s="42"/>
      <c r="Y439" s="42">
        <v>3280</v>
      </c>
      <c r="Z439" s="42"/>
      <c r="AA439" s="42"/>
      <c r="AB439" s="42"/>
      <c r="AC439" s="42">
        <v>9840</v>
      </c>
      <c r="AD439" s="42"/>
      <c r="AE439" s="42">
        <v>13120</v>
      </c>
      <c r="AF439" s="42"/>
      <c r="AG439" s="42">
        <v>11432</v>
      </c>
      <c r="AH439" s="42"/>
      <c r="AI439" s="42">
        <v>22863</v>
      </c>
      <c r="AJ439" s="42"/>
      <c r="AK439" s="42">
        <v>34294</v>
      </c>
      <c r="AL439" s="4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49"/>
      <c r="BT439" s="49"/>
      <c r="BU439" s="49"/>
      <c r="BV439" s="49"/>
      <c r="BW439" s="49">
        <f>+BW$398</f>
        <v>0</v>
      </c>
      <c r="BX439" s="39"/>
      <c r="BY439" s="39"/>
      <c r="BZ439" s="39"/>
      <c r="CA439" s="39"/>
      <c r="CB439" s="39"/>
      <c r="CC439" s="39"/>
      <c r="CD439" s="39"/>
      <c r="CE439" s="39"/>
      <c r="CF439" s="39"/>
      <c r="CG439" s="39"/>
      <c r="CH439" s="39"/>
      <c r="CI439" s="39"/>
      <c r="CJ439" s="39"/>
      <c r="CK439" s="39"/>
      <c r="CL439" s="39"/>
      <c r="CM439" s="39"/>
      <c r="CN439" s="39"/>
      <c r="CO439" s="39"/>
      <c r="CP439" s="39"/>
      <c r="CQ439" s="39"/>
    </row>
    <row r="440" spans="1:95" ht="15.75" customHeight="1">
      <c r="A440" s="39"/>
      <c r="B440" s="39"/>
      <c r="C440" s="39"/>
      <c r="D440" s="39"/>
      <c r="E440" s="39"/>
      <c r="F440" s="39"/>
      <c r="G440" s="39"/>
      <c r="H440" s="39">
        <f t="shared" si="473"/>
        <v>0</v>
      </c>
      <c r="I440" s="39"/>
      <c r="J440" s="9"/>
      <c r="K440" s="9"/>
      <c r="L440" s="9"/>
      <c r="M440" s="9"/>
      <c r="N440" s="9"/>
      <c r="O440" s="9"/>
      <c r="P440" s="40"/>
      <c r="Q440" s="39"/>
      <c r="R440" s="39"/>
      <c r="S440" s="39" t="s">
        <v>372</v>
      </c>
      <c r="T440" s="41"/>
      <c r="U440" s="41"/>
      <c r="V440" s="39"/>
      <c r="W440" s="42">
        <f t="shared" si="474"/>
        <v>1400</v>
      </c>
      <c r="X440" s="42"/>
      <c r="Y440" s="42">
        <v>2100</v>
      </c>
      <c r="Z440" s="42"/>
      <c r="AA440" s="42"/>
      <c r="AB440" s="42"/>
      <c r="AC440" s="42">
        <v>0</v>
      </c>
      <c r="AD440" s="42"/>
      <c r="AE440" s="42">
        <v>3667.7</v>
      </c>
      <c r="AF440" s="42"/>
      <c r="AG440" s="42">
        <v>22900</v>
      </c>
      <c r="AH440" s="42"/>
      <c r="AI440" s="42">
        <v>8917.9700000000012</v>
      </c>
      <c r="AJ440" s="42"/>
      <c r="AK440" s="42">
        <v>10065</v>
      </c>
      <c r="AL440" s="4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49"/>
      <c r="BT440" s="49"/>
      <c r="BU440" s="49"/>
      <c r="BV440" s="49"/>
      <c r="BW440" s="49"/>
      <c r="BX440" s="49">
        <f>+BX$398</f>
        <v>1400</v>
      </c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  <c r="CJ440" s="39"/>
      <c r="CK440" s="39"/>
      <c r="CL440" s="39"/>
      <c r="CM440" s="39"/>
      <c r="CN440" s="39"/>
      <c r="CO440" s="39"/>
      <c r="CP440" s="39"/>
      <c r="CQ440" s="39"/>
    </row>
    <row r="441" spans="1:95" ht="15.75" customHeight="1">
      <c r="A441" s="39"/>
      <c r="B441" s="39"/>
      <c r="C441" s="39"/>
      <c r="D441" s="39"/>
      <c r="E441" s="39"/>
      <c r="F441" s="39"/>
      <c r="G441" s="39"/>
      <c r="H441" s="39">
        <f t="shared" si="473"/>
        <v>0</v>
      </c>
      <c r="I441" s="39"/>
      <c r="J441" s="9"/>
      <c r="K441" s="9"/>
      <c r="L441" s="9"/>
      <c r="M441" s="9"/>
      <c r="N441" s="9"/>
      <c r="O441" s="9"/>
      <c r="P441" s="40"/>
      <c r="Q441" s="39"/>
      <c r="R441" s="39"/>
      <c r="S441" s="39" t="s">
        <v>373</v>
      </c>
      <c r="T441" s="41"/>
      <c r="U441" s="41"/>
      <c r="V441" s="39"/>
      <c r="W441" s="42">
        <f t="shared" si="474"/>
        <v>371822</v>
      </c>
      <c r="X441" s="42"/>
      <c r="Y441" s="42">
        <v>441314.83999999997</v>
      </c>
      <c r="Z441" s="42"/>
      <c r="AA441" s="42"/>
      <c r="AB441" s="42"/>
      <c r="AC441" s="42">
        <v>464481.5</v>
      </c>
      <c r="AD441" s="42"/>
      <c r="AE441" s="42">
        <v>454177.27</v>
      </c>
      <c r="AF441" s="42"/>
      <c r="AG441" s="42">
        <v>464092.32999999996</v>
      </c>
      <c r="AH441" s="42"/>
      <c r="AI441" s="42">
        <v>438451.20000000001</v>
      </c>
      <c r="AJ441" s="42"/>
      <c r="AK441" s="42">
        <v>445008.42</v>
      </c>
      <c r="AL441" s="4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49">
        <f>+BY$398</f>
        <v>371822</v>
      </c>
      <c r="BZ441" s="4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  <c r="CM441" s="39"/>
      <c r="CN441" s="39"/>
      <c r="CO441" s="39"/>
      <c r="CP441" s="39"/>
      <c r="CQ441" s="39"/>
    </row>
    <row r="442" spans="1:95" ht="15.75" customHeight="1">
      <c r="A442" s="39"/>
      <c r="B442" s="39"/>
      <c r="C442" s="39"/>
      <c r="D442" s="39"/>
      <c r="E442" s="39"/>
      <c r="F442" s="39"/>
      <c r="G442" s="39"/>
      <c r="H442" s="39">
        <f t="shared" si="473"/>
        <v>0</v>
      </c>
      <c r="I442" s="39"/>
      <c r="J442" s="9"/>
      <c r="K442" s="9"/>
      <c r="L442" s="9"/>
      <c r="M442" s="9"/>
      <c r="N442" s="9"/>
      <c r="O442" s="9"/>
      <c r="P442" s="40"/>
      <c r="Q442" s="39"/>
      <c r="R442" s="39"/>
      <c r="S442" s="39" t="s">
        <v>374</v>
      </c>
      <c r="T442" s="41"/>
      <c r="U442" s="41"/>
      <c r="V442" s="39"/>
      <c r="W442" s="42">
        <f t="shared" si="474"/>
        <v>281010.31</v>
      </c>
      <c r="X442" s="42"/>
      <c r="Y442" s="42">
        <v>145960.58000000002</v>
      </c>
      <c r="Z442" s="42"/>
      <c r="AA442" s="42"/>
      <c r="AB442" s="42"/>
      <c r="AC442" s="42">
        <v>87114.86</v>
      </c>
      <c r="AD442" s="42"/>
      <c r="AE442" s="42">
        <v>207930.56</v>
      </c>
      <c r="AF442" s="42"/>
      <c r="AG442" s="42">
        <v>164481.93</v>
      </c>
      <c r="AH442" s="42"/>
      <c r="AI442" s="42">
        <v>120213.61</v>
      </c>
      <c r="AJ442" s="42"/>
      <c r="AK442" s="42">
        <v>74832.479999999996</v>
      </c>
      <c r="AL442" s="4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49">
        <f>+BZ$398</f>
        <v>281010.31</v>
      </c>
      <c r="CA442" s="39"/>
      <c r="CB442" s="39"/>
      <c r="CC442" s="39"/>
      <c r="CD442" s="39"/>
      <c r="CE442" s="39"/>
      <c r="CF442" s="39"/>
      <c r="CG442" s="39"/>
      <c r="CH442" s="39"/>
      <c r="CI442" s="39"/>
      <c r="CJ442" s="39"/>
      <c r="CK442" s="39"/>
      <c r="CL442" s="39"/>
      <c r="CM442" s="39"/>
      <c r="CN442" s="39"/>
      <c r="CO442" s="39"/>
      <c r="CP442" s="39"/>
      <c r="CQ442" s="39"/>
    </row>
    <row r="443" spans="1:95" ht="15.75" customHeight="1">
      <c r="A443" s="39"/>
      <c r="B443" s="39"/>
      <c r="C443" s="39"/>
      <c r="D443" s="39"/>
      <c r="E443" s="39"/>
      <c r="F443" s="39"/>
      <c r="G443" s="39"/>
      <c r="H443" s="39">
        <f t="shared" si="473"/>
        <v>0</v>
      </c>
      <c r="I443" s="39"/>
      <c r="J443" s="9"/>
      <c r="K443" s="9"/>
      <c r="L443" s="9"/>
      <c r="M443" s="9"/>
      <c r="N443" s="9"/>
      <c r="O443" s="9"/>
      <c r="P443" s="40"/>
      <c r="Q443" s="39"/>
      <c r="R443" s="39"/>
      <c r="S443" s="39" t="s">
        <v>375</v>
      </c>
      <c r="T443" s="41"/>
      <c r="U443" s="41"/>
      <c r="V443" s="39"/>
      <c r="W443" s="42">
        <f t="shared" si="474"/>
        <v>1505</v>
      </c>
      <c r="X443" s="42"/>
      <c r="Y443" s="42">
        <v>1505</v>
      </c>
      <c r="Z443" s="42"/>
      <c r="AA443" s="42"/>
      <c r="AB443" s="42"/>
      <c r="AC443" s="42">
        <v>2835</v>
      </c>
      <c r="AD443" s="42"/>
      <c r="AE443" s="42">
        <v>5075</v>
      </c>
      <c r="AF443" s="42"/>
      <c r="AG443" s="42">
        <v>300</v>
      </c>
      <c r="AH443" s="42"/>
      <c r="AI443" s="42">
        <v>300</v>
      </c>
      <c r="AJ443" s="42"/>
      <c r="AK443" s="42">
        <v>865</v>
      </c>
      <c r="AL443" s="4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9"/>
      <c r="BQ443" s="39"/>
      <c r="BR443" s="39"/>
      <c r="BS443" s="39"/>
      <c r="BT443" s="39"/>
      <c r="BU443" s="39"/>
      <c r="BV443" s="39"/>
      <c r="BW443" s="39"/>
      <c r="BX443" s="39"/>
      <c r="BY443" s="39"/>
      <c r="BZ443" s="39"/>
      <c r="CA443" s="49">
        <f>+CA$398</f>
        <v>1505</v>
      </c>
      <c r="CB443" s="39"/>
      <c r="CC443" s="39"/>
      <c r="CD443" s="39"/>
      <c r="CE443" s="39"/>
      <c r="CF443" s="39"/>
      <c r="CG443" s="39"/>
      <c r="CH443" s="39"/>
      <c r="CI443" s="39"/>
      <c r="CJ443" s="39"/>
      <c r="CK443" s="39"/>
      <c r="CL443" s="39"/>
      <c r="CM443" s="39"/>
      <c r="CN443" s="39"/>
      <c r="CO443" s="39"/>
      <c r="CP443" s="39"/>
      <c r="CQ443" s="39"/>
    </row>
    <row r="444" spans="1:95" ht="15.75" customHeight="1">
      <c r="A444" s="39"/>
      <c r="B444" s="39"/>
      <c r="C444" s="39"/>
      <c r="D444" s="39"/>
      <c r="E444" s="39"/>
      <c r="F444" s="39"/>
      <c r="G444" s="39"/>
      <c r="H444" s="39">
        <f t="shared" si="473"/>
        <v>0</v>
      </c>
      <c r="I444" s="39"/>
      <c r="J444" s="9"/>
      <c r="K444" s="9"/>
      <c r="L444" s="9"/>
      <c r="M444" s="9"/>
      <c r="N444" s="9"/>
      <c r="O444" s="9"/>
      <c r="P444" s="40"/>
      <c r="Q444" s="39"/>
      <c r="R444" s="39"/>
      <c r="S444" s="39"/>
      <c r="T444" s="41"/>
      <c r="U444" s="41"/>
      <c r="V444" s="39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A444" s="49"/>
      <c r="CB444" s="39"/>
      <c r="CC444" s="39"/>
      <c r="CD444" s="39"/>
      <c r="CE444" s="39"/>
      <c r="CF444" s="39"/>
      <c r="CG444" s="39"/>
      <c r="CH444" s="39"/>
      <c r="CI444" s="39"/>
      <c r="CJ444" s="39"/>
      <c r="CK444" s="39"/>
      <c r="CL444" s="39"/>
      <c r="CM444" s="39"/>
      <c r="CN444" s="39"/>
      <c r="CO444" s="39"/>
      <c r="CP444" s="39"/>
      <c r="CQ444" s="39"/>
    </row>
    <row r="445" spans="1:95" ht="15.75" customHeight="1">
      <c r="A445" s="39"/>
      <c r="B445" s="39"/>
      <c r="C445" s="39"/>
      <c r="D445" s="39"/>
      <c r="E445" s="39"/>
      <c r="F445" s="39"/>
      <c r="G445" s="39"/>
      <c r="H445" s="39">
        <f t="shared" si="473"/>
        <v>0</v>
      </c>
      <c r="I445" s="39"/>
      <c r="J445" s="9"/>
      <c r="K445" s="9"/>
      <c r="L445" s="9"/>
      <c r="M445" s="9"/>
      <c r="N445" s="9"/>
      <c r="O445" s="9"/>
      <c r="P445" s="40"/>
      <c r="Q445" s="39"/>
      <c r="R445" s="39"/>
      <c r="S445" s="39" t="s">
        <v>55</v>
      </c>
      <c r="T445" s="41"/>
      <c r="U445" s="41"/>
      <c r="V445" s="39"/>
      <c r="W445" s="42">
        <f t="shared" ref="W445:W448" si="475">SUM(AM445:CE445)</f>
        <v>-504734.92000000004</v>
      </c>
      <c r="X445" s="42"/>
      <c r="Y445" s="42">
        <v>-461257.15</v>
      </c>
      <c r="Z445" s="42"/>
      <c r="AA445" s="42"/>
      <c r="AB445" s="42"/>
      <c r="AC445" s="42">
        <v>-419584.06</v>
      </c>
      <c r="AD445" s="42"/>
      <c r="AE445" s="42">
        <v>-582712.67000000004</v>
      </c>
      <c r="AF445" s="42"/>
      <c r="AG445" s="42">
        <v>-506987.78</v>
      </c>
      <c r="AH445" s="42"/>
      <c r="AI445" s="42">
        <v>-509562.75</v>
      </c>
      <c r="AJ445" s="42"/>
      <c r="AK445" s="42">
        <v>-528389.63</v>
      </c>
      <c r="AL445" s="4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49">
        <f>+CB$398+CB433</f>
        <v>-504734.92000000004</v>
      </c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  <c r="CN445" s="39"/>
      <c r="CO445" s="39"/>
      <c r="CP445" s="39"/>
      <c r="CQ445" s="39"/>
    </row>
    <row r="446" spans="1:95" ht="15.75" customHeight="1">
      <c r="A446" s="39"/>
      <c r="B446" s="39"/>
      <c r="C446" s="39"/>
      <c r="D446" s="39"/>
      <c r="E446" s="39"/>
      <c r="F446" s="39"/>
      <c r="G446" s="39"/>
      <c r="H446" s="39">
        <f t="shared" si="473"/>
        <v>0</v>
      </c>
      <c r="I446" s="39"/>
      <c r="J446" s="9"/>
      <c r="K446" s="9"/>
      <c r="L446" s="9"/>
      <c r="M446" s="9"/>
      <c r="N446" s="9"/>
      <c r="O446" s="9"/>
      <c r="P446" s="40"/>
      <c r="Q446" s="39"/>
      <c r="R446" s="39"/>
      <c r="S446" s="39" t="s">
        <v>376</v>
      </c>
      <c r="T446" s="41"/>
      <c r="U446" s="41"/>
      <c r="V446" s="39"/>
      <c r="W446" s="42">
        <f t="shared" si="475"/>
        <v>-3960</v>
      </c>
      <c r="X446" s="42"/>
      <c r="Y446" s="42">
        <v>-8043.75</v>
      </c>
      <c r="Z446" s="42"/>
      <c r="AA446" s="42"/>
      <c r="AB446" s="42"/>
      <c r="AC446" s="42">
        <v>0</v>
      </c>
      <c r="AD446" s="42"/>
      <c r="AE446" s="42">
        <v>-32508.22</v>
      </c>
      <c r="AF446" s="42"/>
      <c r="AG446" s="42">
        <v>-19048.34</v>
      </c>
      <c r="AH446" s="42"/>
      <c r="AI446" s="42">
        <v>-8460</v>
      </c>
      <c r="AJ446" s="42"/>
      <c r="AK446" s="42">
        <v>-21836.15</v>
      </c>
      <c r="AL446" s="4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49">
        <f>+CC$398</f>
        <v>-3960</v>
      </c>
      <c r="CD446" s="39"/>
      <c r="CE446" s="39"/>
      <c r="CF446" s="39"/>
      <c r="CG446" s="39"/>
      <c r="CH446" s="39"/>
      <c r="CI446" s="39"/>
      <c r="CJ446" s="39"/>
      <c r="CK446" s="39"/>
      <c r="CL446" s="39"/>
      <c r="CM446" s="39"/>
      <c r="CN446" s="39"/>
      <c r="CO446" s="39"/>
      <c r="CP446" s="39"/>
      <c r="CQ446" s="39"/>
    </row>
    <row r="447" spans="1:95" ht="15.75" customHeight="1">
      <c r="A447" s="39"/>
      <c r="B447" s="39"/>
      <c r="C447" s="39"/>
      <c r="D447" s="39"/>
      <c r="E447" s="39"/>
      <c r="F447" s="39"/>
      <c r="G447" s="39"/>
      <c r="H447" s="39">
        <f t="shared" si="473"/>
        <v>0</v>
      </c>
      <c r="I447" s="39"/>
      <c r="J447" s="9"/>
      <c r="K447" s="9"/>
      <c r="L447" s="9"/>
      <c r="M447" s="9"/>
      <c r="N447" s="9"/>
      <c r="O447" s="9"/>
      <c r="P447" s="40"/>
      <c r="Q447" s="39"/>
      <c r="R447" s="39"/>
      <c r="S447" s="39" t="s">
        <v>377</v>
      </c>
      <c r="T447" s="41"/>
      <c r="U447" s="41"/>
      <c r="V447" s="39"/>
      <c r="W447" s="42">
        <f t="shared" si="475"/>
        <v>-36400</v>
      </c>
      <c r="X447" s="42"/>
      <c r="Y447" s="42">
        <v>-33000</v>
      </c>
      <c r="Z447" s="42"/>
      <c r="AA447" s="42"/>
      <c r="AB447" s="42"/>
      <c r="AC447" s="42">
        <v>-45800</v>
      </c>
      <c r="AD447" s="42"/>
      <c r="AE447" s="42">
        <v>-40200</v>
      </c>
      <c r="AF447" s="42"/>
      <c r="AG447" s="42">
        <v>-39400</v>
      </c>
      <c r="AH447" s="42"/>
      <c r="AI447" s="42">
        <v>-35400</v>
      </c>
      <c r="AJ447" s="42"/>
      <c r="AK447" s="42">
        <v>-30200</v>
      </c>
      <c r="AL447" s="4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49"/>
      <c r="CD447" s="49">
        <f>+CD$398</f>
        <v>-36400</v>
      </c>
      <c r="CE447" s="39"/>
      <c r="CF447" s="39"/>
      <c r="CG447" s="39"/>
      <c r="CH447" s="39"/>
      <c r="CI447" s="39"/>
      <c r="CJ447" s="39"/>
      <c r="CK447" s="39"/>
      <c r="CL447" s="39"/>
      <c r="CM447" s="39"/>
      <c r="CN447" s="39"/>
      <c r="CO447" s="39"/>
      <c r="CP447" s="39"/>
      <c r="CQ447" s="39"/>
    </row>
    <row r="448" spans="1:95" ht="15.75" customHeight="1">
      <c r="A448" s="39"/>
      <c r="B448" s="39"/>
      <c r="C448" s="39"/>
      <c r="D448" s="39"/>
      <c r="E448" s="39"/>
      <c r="F448" s="39"/>
      <c r="G448" s="39"/>
      <c r="H448" s="39">
        <f t="shared" si="473"/>
        <v>0</v>
      </c>
      <c r="I448" s="39"/>
      <c r="J448" s="9"/>
      <c r="K448" s="9"/>
      <c r="L448" s="9"/>
      <c r="M448" s="9"/>
      <c r="N448" s="9"/>
      <c r="O448" s="9"/>
      <c r="P448" s="40"/>
      <c r="Q448" s="39"/>
      <c r="R448" s="39"/>
      <c r="S448" s="39" t="s">
        <v>378</v>
      </c>
      <c r="T448" s="41"/>
      <c r="U448" s="41"/>
      <c r="V448" s="39"/>
      <c r="W448" s="42">
        <f t="shared" si="475"/>
        <v>-84597</v>
      </c>
      <c r="X448" s="42"/>
      <c r="Y448" s="42">
        <v>-85286</v>
      </c>
      <c r="Z448" s="42"/>
      <c r="AA448" s="42"/>
      <c r="AB448" s="42"/>
      <c r="AC448" s="42">
        <v>-81184</v>
      </c>
      <c r="AD448" s="42"/>
      <c r="AE448" s="42">
        <v>-82139.5</v>
      </c>
      <c r="AF448" s="42"/>
      <c r="AG448" s="42">
        <v>-78100</v>
      </c>
      <c r="AH448" s="42"/>
      <c r="AI448" s="42">
        <v>-76155</v>
      </c>
      <c r="AJ448" s="42"/>
      <c r="AK448" s="42">
        <v>-76459</v>
      </c>
      <c r="AL448" s="4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9"/>
      <c r="BQ448" s="39"/>
      <c r="BR448" s="39"/>
      <c r="BS448" s="39"/>
      <c r="BT448" s="39"/>
      <c r="BU448" s="39"/>
      <c r="BV448" s="39"/>
      <c r="BW448" s="39"/>
      <c r="BX448" s="39"/>
      <c r="BY448" s="39"/>
      <c r="BZ448" s="39"/>
      <c r="CA448" s="39"/>
      <c r="CB448" s="39"/>
      <c r="CC448" s="39"/>
      <c r="CD448" s="39"/>
      <c r="CE448" s="49">
        <f>+CE$398</f>
        <v>-84597</v>
      </c>
      <c r="CF448" s="39"/>
      <c r="CG448" s="39"/>
      <c r="CH448" s="39"/>
      <c r="CI448" s="39"/>
      <c r="CJ448" s="39"/>
      <c r="CK448" s="39"/>
      <c r="CL448" s="39"/>
      <c r="CM448" s="39"/>
      <c r="CN448" s="39"/>
      <c r="CO448" s="39"/>
      <c r="CP448" s="39"/>
      <c r="CQ448" s="39"/>
    </row>
    <row r="449" spans="1:95" ht="15.75" customHeight="1">
      <c r="A449" s="39"/>
      <c r="B449" s="39"/>
      <c r="C449" s="39"/>
      <c r="D449" s="39"/>
      <c r="E449" s="39"/>
      <c r="F449" s="39"/>
      <c r="G449" s="39"/>
      <c r="H449" s="39">
        <f t="shared" si="473"/>
        <v>0</v>
      </c>
      <c r="I449" s="39"/>
      <c r="J449" s="9"/>
      <c r="K449" s="9"/>
      <c r="L449" s="9"/>
      <c r="M449" s="9"/>
      <c r="N449" s="9"/>
      <c r="O449" s="9"/>
      <c r="P449" s="40"/>
      <c r="Q449" s="39"/>
      <c r="R449" s="39"/>
      <c r="S449" s="9"/>
      <c r="T449" s="41"/>
      <c r="U449" s="41"/>
      <c r="V449" s="39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  <c r="CN449" s="39"/>
      <c r="CO449" s="39"/>
      <c r="CP449" s="39"/>
      <c r="CQ449" s="39"/>
    </row>
    <row r="450" spans="1:95" ht="15.75" customHeight="1">
      <c r="A450" s="39"/>
      <c r="B450" s="39"/>
      <c r="C450" s="39"/>
      <c r="D450" s="39"/>
      <c r="E450" s="39"/>
      <c r="F450" s="39"/>
      <c r="G450" s="39"/>
      <c r="H450" s="39">
        <f t="shared" si="473"/>
        <v>0</v>
      </c>
      <c r="I450" s="39"/>
      <c r="J450" s="9"/>
      <c r="K450" s="9"/>
      <c r="L450" s="9"/>
      <c r="M450" s="9"/>
      <c r="N450" s="9"/>
      <c r="O450" s="9"/>
      <c r="P450" s="40"/>
      <c r="Q450" s="39"/>
      <c r="R450" s="39"/>
      <c r="S450" s="9"/>
      <c r="T450" s="41"/>
      <c r="U450" s="41"/>
      <c r="V450" s="39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A450" s="39"/>
      <c r="CB450" s="39"/>
      <c r="CC450" s="39"/>
      <c r="CD450" s="39"/>
      <c r="CE450" s="39"/>
      <c r="CF450" s="39"/>
      <c r="CG450" s="39"/>
      <c r="CH450" s="39"/>
      <c r="CI450" s="39"/>
      <c r="CJ450" s="39"/>
      <c r="CK450" s="39"/>
      <c r="CL450" s="39"/>
      <c r="CM450" s="39"/>
      <c r="CN450" s="39"/>
      <c r="CO450" s="39"/>
      <c r="CP450" s="39"/>
      <c r="CQ450" s="39"/>
    </row>
    <row r="451" spans="1:95" ht="15.75" customHeight="1">
      <c r="A451" s="39"/>
      <c r="B451" s="39"/>
      <c r="C451" s="39"/>
      <c r="D451" s="39"/>
      <c r="E451" s="39"/>
      <c r="F451" s="39"/>
      <c r="G451" s="39"/>
      <c r="H451" s="39">
        <f t="shared" si="473"/>
        <v>0</v>
      </c>
      <c r="I451" s="39"/>
      <c r="J451" s="9"/>
      <c r="K451" s="9"/>
      <c r="L451" s="9"/>
      <c r="M451" s="9"/>
      <c r="N451" s="9"/>
      <c r="O451" s="9"/>
      <c r="P451" s="40"/>
      <c r="Q451" s="54"/>
      <c r="R451" s="54"/>
      <c r="S451" s="9"/>
      <c r="T451" s="41"/>
      <c r="U451" s="41"/>
      <c r="V451" s="39"/>
      <c r="W451" s="55">
        <f>SUM(W435:W449)</f>
        <v>48214.890000000014</v>
      </c>
      <c r="X451" s="55"/>
      <c r="Y451" s="55">
        <f>SUM(Y435:Y449)</f>
        <v>43477.769999999902</v>
      </c>
      <c r="Z451" s="55"/>
      <c r="AA451" s="55"/>
      <c r="AB451" s="55"/>
      <c r="AC451" s="55">
        <v>41873.049999999988</v>
      </c>
      <c r="AD451" s="55"/>
      <c r="AE451" s="55">
        <v>-13128.610000000015</v>
      </c>
      <c r="AF451" s="55"/>
      <c r="AG451" s="55">
        <v>75724.889999999985</v>
      </c>
      <c r="AH451" s="55"/>
      <c r="AI451" s="55">
        <f>SUM(AI435:AI448)</f>
        <v>-2574.9699999999721</v>
      </c>
      <c r="AJ451" s="55"/>
      <c r="AK451" s="55">
        <f>SUM(AK435:AK448)</f>
        <v>-18826.880000000092</v>
      </c>
      <c r="AL451" s="56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  <c r="BZ451" s="54"/>
      <c r="CA451" s="54"/>
      <c r="CB451" s="54"/>
      <c r="CC451" s="54"/>
      <c r="CD451" s="54"/>
      <c r="CE451" s="54"/>
      <c r="CF451" s="54"/>
      <c r="CG451" s="54"/>
      <c r="CH451" s="54"/>
      <c r="CI451" s="54"/>
      <c r="CJ451" s="54"/>
      <c r="CK451" s="54"/>
      <c r="CL451" s="54"/>
      <c r="CM451" s="54"/>
      <c r="CN451" s="54"/>
      <c r="CO451" s="54"/>
      <c r="CP451" s="54"/>
      <c r="CQ451" s="54"/>
    </row>
    <row r="452" spans="1:95" ht="15.75" customHeight="1">
      <c r="A452" s="39"/>
      <c r="B452" s="39"/>
      <c r="C452" s="39"/>
      <c r="D452" s="39"/>
      <c r="E452" s="39"/>
      <c r="F452" s="39"/>
      <c r="G452" s="39"/>
      <c r="H452" s="39">
        <f t="shared" si="473"/>
        <v>0</v>
      </c>
      <c r="I452" s="39"/>
      <c r="J452" s="9"/>
      <c r="K452" s="9"/>
      <c r="L452" s="9"/>
      <c r="M452" s="9"/>
      <c r="N452" s="9"/>
      <c r="O452" s="9"/>
      <c r="P452" s="59"/>
      <c r="Q452" s="39"/>
      <c r="R452" s="39"/>
      <c r="S452" s="9"/>
      <c r="T452" s="41"/>
      <c r="U452" s="41"/>
      <c r="V452" s="39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A452" s="39"/>
      <c r="CB452" s="39"/>
      <c r="CC452" s="39"/>
      <c r="CD452" s="39"/>
      <c r="CE452" s="39"/>
      <c r="CF452" s="39"/>
      <c r="CG452" s="39"/>
      <c r="CH452" s="39"/>
      <c r="CI452" s="39"/>
      <c r="CJ452" s="39"/>
      <c r="CK452" s="39"/>
      <c r="CL452" s="39"/>
      <c r="CM452" s="39"/>
      <c r="CN452" s="39"/>
      <c r="CO452" s="39"/>
      <c r="CP452" s="39"/>
      <c r="CQ452" s="39"/>
    </row>
    <row r="453" spans="1:95" ht="15.75" customHeight="1">
      <c r="A453" s="54"/>
      <c r="B453" s="54"/>
      <c r="C453" s="54"/>
      <c r="D453" s="54"/>
      <c r="E453" s="54"/>
      <c r="F453" s="54"/>
      <c r="G453" s="54"/>
      <c r="H453" s="39">
        <f t="shared" si="473"/>
        <v>0</v>
      </c>
      <c r="I453" s="39"/>
      <c r="J453" s="9"/>
      <c r="K453" s="9"/>
      <c r="L453" s="9"/>
      <c r="M453" s="9"/>
      <c r="N453" s="9"/>
      <c r="O453" s="9"/>
      <c r="P453" s="40"/>
      <c r="Q453" s="39"/>
      <c r="R453" s="39"/>
      <c r="S453" s="9"/>
      <c r="T453" s="41"/>
      <c r="U453" s="41"/>
      <c r="V453" s="54"/>
      <c r="W453" s="42">
        <f>+W433+W451</f>
        <v>0</v>
      </c>
      <c r="X453" s="42"/>
      <c r="Y453" s="42">
        <f>+Y433+Y451</f>
        <v>-5.8207660913467407E-11</v>
      </c>
      <c r="Z453" s="42"/>
      <c r="AA453" s="42"/>
      <c r="AB453" s="42"/>
      <c r="AC453" s="42">
        <v>0</v>
      </c>
      <c r="AD453" s="42"/>
      <c r="AE453" s="42">
        <v>-6.5483618527650833E-11</v>
      </c>
      <c r="AF453" s="42"/>
      <c r="AG453" s="42">
        <v>0</v>
      </c>
      <c r="AH453" s="42"/>
      <c r="AI453" s="42">
        <v>0</v>
      </c>
      <c r="AJ453" s="42"/>
      <c r="AK453" s="42">
        <v>0</v>
      </c>
      <c r="AL453" s="4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  <c r="CM453" s="39"/>
      <c r="CN453" s="39"/>
      <c r="CO453" s="39"/>
      <c r="CP453" s="39"/>
      <c r="CQ453" s="39"/>
    </row>
    <row r="454" spans="1:95" ht="15.75" customHeight="1">
      <c r="A454" s="39"/>
      <c r="B454" s="39"/>
      <c r="C454" s="39"/>
      <c r="D454" s="39"/>
      <c r="E454" s="39"/>
      <c r="F454" s="39"/>
      <c r="G454" s="39"/>
      <c r="H454" s="39">
        <f t="shared" si="473"/>
        <v>0</v>
      </c>
      <c r="I454" s="39"/>
      <c r="J454" s="9"/>
      <c r="K454" s="9"/>
      <c r="L454" s="9"/>
      <c r="M454" s="9"/>
      <c r="N454" s="9"/>
      <c r="O454" s="9"/>
      <c r="P454" s="40"/>
      <c r="Q454" s="39"/>
      <c r="R454" s="39"/>
      <c r="S454" s="9"/>
      <c r="T454" s="41"/>
      <c r="U454" s="41"/>
      <c r="V454" s="39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A454" s="39"/>
      <c r="CB454" s="39"/>
      <c r="CC454" s="39"/>
      <c r="CD454" s="39"/>
      <c r="CE454" s="39"/>
      <c r="CF454" s="39"/>
      <c r="CG454" s="39"/>
      <c r="CH454" s="39"/>
      <c r="CI454" s="39"/>
      <c r="CJ454" s="39"/>
      <c r="CK454" s="39"/>
      <c r="CL454" s="39"/>
      <c r="CM454" s="39"/>
      <c r="CN454" s="39"/>
      <c r="CO454" s="39"/>
      <c r="CP454" s="39"/>
      <c r="CQ454" s="39"/>
    </row>
    <row r="455" spans="1:95" ht="15.75" customHeight="1">
      <c r="A455" s="39"/>
      <c r="B455" s="39"/>
      <c r="C455" s="39"/>
      <c r="D455" s="39"/>
      <c r="E455" s="39"/>
      <c r="F455" s="39"/>
      <c r="G455" s="39"/>
      <c r="H455" s="39">
        <f t="shared" si="473"/>
        <v>0</v>
      </c>
      <c r="I455" s="39"/>
      <c r="J455" s="9"/>
      <c r="K455" s="9"/>
      <c r="L455" s="9"/>
      <c r="M455" s="9"/>
      <c r="N455" s="9"/>
      <c r="O455" s="9"/>
      <c r="P455" s="40"/>
      <c r="Q455" s="39"/>
      <c r="R455" s="39"/>
      <c r="S455" s="9"/>
      <c r="T455" s="41"/>
      <c r="U455" s="41"/>
      <c r="V455" s="39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9"/>
      <c r="BW455" s="39"/>
      <c r="BX455" s="39"/>
      <c r="BY455" s="39"/>
      <c r="BZ455" s="39"/>
      <c r="CA455" s="39"/>
      <c r="CB455" s="39"/>
      <c r="CC455" s="39"/>
      <c r="CD455" s="39"/>
      <c r="CE455" s="39"/>
      <c r="CF455" s="39"/>
      <c r="CG455" s="39"/>
      <c r="CH455" s="39"/>
      <c r="CI455" s="39"/>
      <c r="CJ455" s="39"/>
      <c r="CK455" s="39"/>
      <c r="CL455" s="39"/>
      <c r="CM455" s="39"/>
      <c r="CN455" s="39"/>
      <c r="CO455" s="39"/>
      <c r="CP455" s="39"/>
      <c r="CQ455" s="39"/>
    </row>
    <row r="456" spans="1:95" ht="15.75" customHeight="1">
      <c r="A456" s="39"/>
      <c r="B456" s="39"/>
      <c r="C456" s="39"/>
      <c r="D456" s="39"/>
      <c r="E456" s="39"/>
      <c r="F456" s="39"/>
      <c r="G456" s="39"/>
      <c r="H456" s="39">
        <f t="shared" si="473"/>
        <v>0</v>
      </c>
      <c r="I456" s="39"/>
      <c r="J456" s="9"/>
      <c r="K456" s="9"/>
      <c r="L456" s="9"/>
      <c r="M456" s="9"/>
      <c r="N456" s="9"/>
      <c r="O456" s="9"/>
      <c r="P456" s="40"/>
      <c r="Q456" s="39"/>
      <c r="R456" s="39"/>
      <c r="S456" s="9"/>
      <c r="T456" s="41"/>
      <c r="U456" s="41"/>
      <c r="V456" s="39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A456" s="39"/>
      <c r="CB456" s="39"/>
      <c r="CC456" s="39"/>
      <c r="CD456" s="39"/>
      <c r="CE456" s="39"/>
      <c r="CF456" s="39"/>
      <c r="CG456" s="39"/>
      <c r="CH456" s="39"/>
      <c r="CI456" s="39"/>
      <c r="CJ456" s="39"/>
      <c r="CK456" s="39"/>
      <c r="CL456" s="39"/>
      <c r="CM456" s="39"/>
      <c r="CN456" s="39"/>
      <c r="CO456" s="39"/>
      <c r="CP456" s="39"/>
      <c r="CQ456" s="39"/>
    </row>
    <row r="457" spans="1:95" ht="15.75" customHeight="1">
      <c r="A457" s="39"/>
      <c r="B457" s="39"/>
      <c r="C457" s="39"/>
      <c r="D457" s="39"/>
      <c r="E457" s="39"/>
      <c r="F457" s="39"/>
      <c r="G457" s="39"/>
      <c r="H457" s="39">
        <f t="shared" si="473"/>
        <v>0</v>
      </c>
      <c r="I457" s="39"/>
      <c r="J457" s="9"/>
      <c r="K457" s="9"/>
      <c r="L457" s="9"/>
      <c r="M457" s="9"/>
      <c r="N457" s="9"/>
      <c r="O457" s="9"/>
      <c r="P457" s="40"/>
      <c r="Q457" s="39"/>
      <c r="R457" s="39"/>
      <c r="S457" s="9"/>
      <c r="T457" s="41"/>
      <c r="U457" s="41"/>
      <c r="V457" s="39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9"/>
      <c r="BQ457" s="39"/>
      <c r="BR457" s="39"/>
      <c r="BS457" s="39"/>
      <c r="BT457" s="39"/>
      <c r="BU457" s="39"/>
      <c r="BV457" s="39"/>
      <c r="BW457" s="39"/>
      <c r="BX457" s="39"/>
      <c r="BY457" s="39"/>
      <c r="BZ457" s="39"/>
      <c r="CA457" s="39"/>
      <c r="CB457" s="39"/>
      <c r="CC457" s="39"/>
      <c r="CD457" s="39"/>
      <c r="CE457" s="39"/>
      <c r="CF457" s="39"/>
      <c r="CG457" s="39"/>
      <c r="CH457" s="39"/>
      <c r="CI457" s="39"/>
      <c r="CJ457" s="39"/>
      <c r="CK457" s="39"/>
      <c r="CL457" s="39"/>
      <c r="CM457" s="39"/>
      <c r="CN457" s="39"/>
      <c r="CO457" s="39"/>
      <c r="CP457" s="39"/>
      <c r="CQ457" s="39"/>
    </row>
    <row r="458" spans="1:95" ht="15.75" customHeight="1">
      <c r="A458" s="39"/>
      <c r="B458" s="39"/>
      <c r="C458" s="39"/>
      <c r="D458" s="39"/>
      <c r="E458" s="39"/>
      <c r="F458" s="39"/>
      <c r="G458" s="39"/>
      <c r="H458" s="39">
        <f t="shared" si="473"/>
        <v>0</v>
      </c>
      <c r="I458" s="39"/>
      <c r="J458" s="9"/>
      <c r="K458" s="9"/>
      <c r="L458" s="9"/>
      <c r="M458" s="9"/>
      <c r="N458" s="9"/>
      <c r="O458" s="9"/>
      <c r="P458" s="40"/>
      <c r="Q458" s="39"/>
      <c r="R458" s="39"/>
      <c r="S458" s="9"/>
      <c r="T458" s="41"/>
      <c r="U458" s="41"/>
      <c r="V458" s="39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  <c r="CM458" s="39"/>
      <c r="CN458" s="39"/>
      <c r="CO458" s="39"/>
      <c r="CP458" s="39"/>
      <c r="CQ458" s="39"/>
    </row>
    <row r="459" spans="1:95" ht="15.75" customHeight="1">
      <c r="A459" s="39"/>
      <c r="B459" s="39"/>
      <c r="C459" s="39"/>
      <c r="D459" s="39"/>
      <c r="E459" s="39"/>
      <c r="F459" s="39"/>
      <c r="G459" s="39"/>
      <c r="H459" s="39">
        <f t="shared" si="473"/>
        <v>0</v>
      </c>
      <c r="I459" s="39"/>
      <c r="J459" s="9"/>
      <c r="K459" s="9"/>
      <c r="L459" s="9"/>
      <c r="M459" s="9"/>
      <c r="N459" s="9"/>
      <c r="O459" s="9"/>
      <c r="P459" s="40"/>
      <c r="Q459" s="39"/>
      <c r="R459" s="39"/>
      <c r="S459" s="9"/>
      <c r="T459" s="41"/>
      <c r="U459" s="41"/>
      <c r="V459" s="39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A459" s="39"/>
      <c r="CB459" s="39"/>
      <c r="CC459" s="39"/>
      <c r="CD459" s="39"/>
      <c r="CE459" s="39"/>
      <c r="CF459" s="39"/>
      <c r="CG459" s="39"/>
      <c r="CH459" s="39"/>
      <c r="CI459" s="39"/>
      <c r="CJ459" s="39"/>
      <c r="CK459" s="39"/>
      <c r="CL459" s="39"/>
      <c r="CM459" s="39"/>
      <c r="CN459" s="39"/>
      <c r="CO459" s="39"/>
      <c r="CP459" s="39"/>
      <c r="CQ459" s="39"/>
    </row>
    <row r="460" spans="1:95" ht="15.75" customHeight="1">
      <c r="A460" s="39"/>
      <c r="B460" s="39"/>
      <c r="C460" s="39"/>
      <c r="D460" s="39"/>
      <c r="E460" s="39"/>
      <c r="F460" s="39"/>
      <c r="G460" s="39"/>
      <c r="H460" s="39">
        <f t="shared" si="473"/>
        <v>0</v>
      </c>
      <c r="I460" s="39"/>
      <c r="J460" s="9"/>
      <c r="K460" s="9"/>
      <c r="L460" s="9"/>
      <c r="M460" s="9"/>
      <c r="N460" s="9"/>
      <c r="O460" s="9"/>
      <c r="P460" s="40"/>
      <c r="Q460" s="39"/>
      <c r="R460" s="39"/>
      <c r="S460" s="9"/>
      <c r="T460" s="41"/>
      <c r="U460" s="41"/>
      <c r="V460" s="39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  <c r="CM460" s="39"/>
      <c r="CN460" s="39"/>
      <c r="CO460" s="39"/>
      <c r="CP460" s="39"/>
      <c r="CQ460" s="39"/>
    </row>
    <row r="461" spans="1:95" ht="15.75" customHeight="1">
      <c r="A461" s="39"/>
      <c r="B461" s="39"/>
      <c r="C461" s="39"/>
      <c r="D461" s="39"/>
      <c r="E461" s="39"/>
      <c r="F461" s="39"/>
      <c r="G461" s="39"/>
      <c r="H461" s="39">
        <f t="shared" si="473"/>
        <v>0</v>
      </c>
      <c r="I461" s="39"/>
      <c r="J461" s="9"/>
      <c r="K461" s="9"/>
      <c r="L461" s="9"/>
      <c r="M461" s="9"/>
      <c r="N461" s="9"/>
      <c r="O461" s="9"/>
      <c r="P461" s="40"/>
      <c r="Q461" s="39"/>
      <c r="R461" s="39"/>
      <c r="S461" s="9"/>
      <c r="T461" s="41"/>
      <c r="U461" s="41"/>
      <c r="V461" s="39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  <c r="CM461" s="39"/>
      <c r="CN461" s="39"/>
      <c r="CO461" s="39"/>
      <c r="CP461" s="39"/>
      <c r="CQ461" s="39"/>
    </row>
    <row r="462" spans="1:95" ht="15.75" customHeight="1">
      <c r="A462" s="39"/>
      <c r="B462" s="39"/>
      <c r="C462" s="39"/>
      <c r="D462" s="39"/>
      <c r="E462" s="39"/>
      <c r="F462" s="39"/>
      <c r="G462" s="39"/>
      <c r="H462" s="39">
        <f t="shared" si="473"/>
        <v>0</v>
      </c>
      <c r="I462" s="39"/>
      <c r="J462" s="9"/>
      <c r="K462" s="9"/>
      <c r="L462" s="9"/>
      <c r="M462" s="9"/>
      <c r="N462" s="9"/>
      <c r="O462" s="9"/>
      <c r="P462" s="40"/>
      <c r="Q462" s="39"/>
      <c r="R462" s="39"/>
      <c r="S462" s="9"/>
      <c r="T462" s="41"/>
      <c r="U462" s="41"/>
      <c r="V462" s="39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A462" s="39"/>
      <c r="CB462" s="39"/>
      <c r="CC462" s="39"/>
      <c r="CD462" s="39"/>
      <c r="CE462" s="39"/>
      <c r="CF462" s="39"/>
      <c r="CG462" s="39"/>
      <c r="CH462" s="39"/>
      <c r="CI462" s="39"/>
      <c r="CJ462" s="39"/>
      <c r="CK462" s="39"/>
      <c r="CL462" s="39"/>
      <c r="CM462" s="39"/>
      <c r="CN462" s="39"/>
      <c r="CO462" s="39"/>
      <c r="CP462" s="39"/>
      <c r="CQ462" s="39"/>
    </row>
    <row r="463" spans="1:95" ht="15.75" customHeight="1">
      <c r="A463" s="39"/>
      <c r="B463" s="39"/>
      <c r="C463" s="39"/>
      <c r="D463" s="39"/>
      <c r="E463" s="39"/>
      <c r="F463" s="39"/>
      <c r="G463" s="39"/>
      <c r="H463" s="39">
        <f t="shared" si="473"/>
        <v>0</v>
      </c>
      <c r="I463" s="39"/>
      <c r="J463" s="9"/>
      <c r="K463" s="9"/>
      <c r="L463" s="9"/>
      <c r="M463" s="9"/>
      <c r="N463" s="9"/>
      <c r="O463" s="9"/>
      <c r="P463" s="40"/>
      <c r="Q463" s="39"/>
      <c r="R463" s="39"/>
      <c r="S463" s="9"/>
      <c r="T463" s="41"/>
      <c r="U463" s="41"/>
      <c r="V463" s="39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/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  <c r="CM463" s="39"/>
      <c r="CN463" s="39"/>
      <c r="CO463" s="39"/>
      <c r="CP463" s="39"/>
      <c r="CQ463" s="39"/>
    </row>
    <row r="464" spans="1:95" ht="15.75" customHeight="1">
      <c r="A464" s="39"/>
      <c r="B464" s="39"/>
      <c r="C464" s="39"/>
      <c r="D464" s="39"/>
      <c r="E464" s="39"/>
      <c r="F464" s="39"/>
      <c r="G464" s="39"/>
      <c r="H464" s="39">
        <f t="shared" si="473"/>
        <v>0</v>
      </c>
      <c r="I464" s="39"/>
      <c r="J464" s="9"/>
      <c r="K464" s="9"/>
      <c r="L464" s="9"/>
      <c r="M464" s="9"/>
      <c r="N464" s="9"/>
      <c r="O464" s="9"/>
      <c r="P464" s="40"/>
      <c r="Q464" s="39"/>
      <c r="R464" s="39"/>
      <c r="S464" s="9"/>
      <c r="T464" s="41"/>
      <c r="U464" s="41"/>
      <c r="V464" s="39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  <c r="CJ464" s="39"/>
      <c r="CK464" s="39"/>
      <c r="CL464" s="39"/>
      <c r="CM464" s="39"/>
      <c r="CN464" s="39"/>
      <c r="CO464" s="39"/>
      <c r="CP464" s="39"/>
      <c r="CQ464" s="39"/>
    </row>
    <row r="465" spans="1:95" ht="15.75" customHeight="1">
      <c r="A465" s="39"/>
      <c r="B465" s="39"/>
      <c r="C465" s="39"/>
      <c r="D465" s="39"/>
      <c r="E465" s="39"/>
      <c r="F465" s="39"/>
      <c r="G465" s="39"/>
      <c r="H465" s="39">
        <f t="shared" si="473"/>
        <v>0</v>
      </c>
      <c r="I465" s="39"/>
      <c r="J465" s="9"/>
      <c r="K465" s="9"/>
      <c r="L465" s="9"/>
      <c r="M465" s="9"/>
      <c r="N465" s="9"/>
      <c r="O465" s="9"/>
      <c r="P465" s="40"/>
      <c r="Q465" s="39"/>
      <c r="R465" s="39"/>
      <c r="S465" s="9"/>
      <c r="T465" s="41"/>
      <c r="U465" s="41"/>
      <c r="V465" s="39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9"/>
      <c r="BQ465" s="39"/>
      <c r="BR465" s="39"/>
      <c r="BS465" s="39"/>
      <c r="BT465" s="39"/>
      <c r="BU465" s="39"/>
      <c r="BV465" s="39"/>
      <c r="BW465" s="39"/>
      <c r="BX465" s="39"/>
      <c r="BY465" s="39"/>
      <c r="BZ465" s="39"/>
      <c r="CA465" s="39"/>
      <c r="CB465" s="39"/>
      <c r="CC465" s="39"/>
      <c r="CD465" s="39"/>
      <c r="CE465" s="39"/>
      <c r="CF465" s="39"/>
      <c r="CG465" s="39"/>
      <c r="CH465" s="39"/>
      <c r="CI465" s="39"/>
      <c r="CJ465" s="39"/>
      <c r="CK465" s="39"/>
      <c r="CL465" s="39"/>
      <c r="CM465" s="39"/>
      <c r="CN465" s="39"/>
      <c r="CO465" s="39"/>
      <c r="CP465" s="39"/>
      <c r="CQ465" s="39"/>
    </row>
    <row r="466" spans="1:95" ht="15.75" customHeight="1">
      <c r="A466" s="39"/>
      <c r="B466" s="39"/>
      <c r="C466" s="39"/>
      <c r="D466" s="39"/>
      <c r="E466" s="39"/>
      <c r="F466" s="39"/>
      <c r="G466" s="39"/>
      <c r="H466" s="39">
        <f t="shared" si="473"/>
        <v>0</v>
      </c>
      <c r="I466" s="39"/>
      <c r="J466" s="9"/>
      <c r="K466" s="9"/>
      <c r="L466" s="9"/>
      <c r="M466" s="9"/>
      <c r="N466" s="9"/>
      <c r="O466" s="9"/>
      <c r="P466" s="40"/>
      <c r="Q466" s="39"/>
      <c r="R466" s="39"/>
      <c r="S466" s="9"/>
      <c r="T466" s="41"/>
      <c r="U466" s="41"/>
      <c r="V466" s="39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9"/>
      <c r="BQ466" s="39"/>
      <c r="BR466" s="39"/>
      <c r="BS466" s="39"/>
      <c r="BT466" s="39"/>
      <c r="BU466" s="39"/>
      <c r="BV466" s="39"/>
      <c r="BW466" s="39"/>
      <c r="BX466" s="39"/>
      <c r="BY466" s="39"/>
      <c r="BZ466" s="39"/>
      <c r="CA466" s="39"/>
      <c r="CB466" s="39"/>
      <c r="CC466" s="39"/>
      <c r="CD466" s="39"/>
      <c r="CE466" s="39"/>
      <c r="CF466" s="39"/>
      <c r="CG466" s="39"/>
      <c r="CH466" s="39"/>
      <c r="CI466" s="39"/>
      <c r="CJ466" s="39"/>
      <c r="CK466" s="39"/>
      <c r="CL466" s="39"/>
      <c r="CM466" s="39"/>
      <c r="CN466" s="39"/>
      <c r="CO466" s="39"/>
      <c r="CP466" s="39"/>
      <c r="CQ466" s="39"/>
    </row>
    <row r="467" spans="1:95" ht="15.75" customHeight="1">
      <c r="A467" s="39"/>
      <c r="B467" s="39"/>
      <c r="C467" s="39"/>
      <c r="D467" s="39"/>
      <c r="E467" s="39"/>
      <c r="F467" s="39"/>
      <c r="G467" s="39"/>
      <c r="H467" s="39">
        <f t="shared" si="473"/>
        <v>0</v>
      </c>
      <c r="I467" s="39"/>
      <c r="J467" s="9"/>
      <c r="K467" s="9"/>
      <c r="L467" s="9"/>
      <c r="M467" s="9"/>
      <c r="N467" s="9"/>
      <c r="O467" s="9"/>
      <c r="P467" s="40"/>
      <c r="Q467" s="39"/>
      <c r="R467" s="39"/>
      <c r="S467" s="9"/>
      <c r="T467" s="41"/>
      <c r="U467" s="41"/>
      <c r="V467" s="39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  <c r="CJ467" s="39"/>
      <c r="CK467" s="39"/>
      <c r="CL467" s="39"/>
      <c r="CM467" s="39"/>
      <c r="CN467" s="39"/>
      <c r="CO467" s="39"/>
      <c r="CP467" s="39"/>
      <c r="CQ467" s="39"/>
    </row>
    <row r="468" spans="1:95" ht="15.75" customHeight="1">
      <c r="A468" s="39"/>
      <c r="B468" s="39"/>
      <c r="C468" s="39"/>
      <c r="D468" s="39"/>
      <c r="E468" s="39"/>
      <c r="F468" s="39"/>
      <c r="G468" s="39"/>
      <c r="H468" s="39">
        <f t="shared" si="473"/>
        <v>0</v>
      </c>
      <c r="I468" s="39"/>
      <c r="J468" s="9"/>
      <c r="K468" s="9"/>
      <c r="L468" s="9"/>
      <c r="M468" s="9"/>
      <c r="N468" s="9"/>
      <c r="O468" s="9"/>
      <c r="P468" s="40"/>
      <c r="Q468" s="39"/>
      <c r="R468" s="39"/>
      <c r="S468" s="9"/>
      <c r="T468" s="41"/>
      <c r="U468" s="41"/>
      <c r="V468" s="39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A468" s="39"/>
      <c r="CB468" s="39"/>
      <c r="CC468" s="39"/>
      <c r="CD468" s="39"/>
      <c r="CE468" s="39"/>
      <c r="CF468" s="39"/>
      <c r="CG468" s="39"/>
      <c r="CH468" s="39"/>
      <c r="CI468" s="39"/>
      <c r="CJ468" s="39"/>
      <c r="CK468" s="39"/>
      <c r="CL468" s="39"/>
      <c r="CM468" s="39"/>
      <c r="CN468" s="39"/>
      <c r="CO468" s="39"/>
      <c r="CP468" s="39"/>
      <c r="CQ468" s="39"/>
    </row>
    <row r="469" spans="1:95" ht="15.75" customHeight="1">
      <c r="A469" s="39"/>
      <c r="B469" s="39"/>
      <c r="C469" s="39"/>
      <c r="D469" s="39"/>
      <c r="E469" s="39"/>
      <c r="F469" s="39"/>
      <c r="G469" s="39"/>
      <c r="H469" s="39">
        <f t="shared" si="473"/>
        <v>0</v>
      </c>
      <c r="I469" s="39"/>
      <c r="J469" s="9"/>
      <c r="K469" s="9"/>
      <c r="L469" s="9"/>
      <c r="M469" s="9"/>
      <c r="N469" s="9"/>
      <c r="O469" s="9"/>
      <c r="P469" s="40"/>
      <c r="Q469" s="39"/>
      <c r="R469" s="39"/>
      <c r="S469" s="9"/>
      <c r="T469" s="41"/>
      <c r="U469" s="41"/>
      <c r="V469" s="39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9"/>
      <c r="BW469" s="39"/>
      <c r="BX469" s="39"/>
      <c r="BY469" s="39"/>
      <c r="BZ469" s="39"/>
      <c r="CA469" s="39"/>
      <c r="CB469" s="39"/>
      <c r="CC469" s="39"/>
      <c r="CD469" s="39"/>
      <c r="CE469" s="39"/>
      <c r="CF469" s="39"/>
      <c r="CG469" s="39"/>
      <c r="CH469" s="39"/>
      <c r="CI469" s="39"/>
      <c r="CJ469" s="39"/>
      <c r="CK469" s="39"/>
      <c r="CL469" s="39"/>
      <c r="CM469" s="39"/>
      <c r="CN469" s="39"/>
      <c r="CO469" s="39"/>
      <c r="CP469" s="39"/>
      <c r="CQ469" s="39"/>
    </row>
    <row r="470" spans="1:95" ht="15.75" customHeight="1">
      <c r="A470" s="39"/>
      <c r="B470" s="39"/>
      <c r="C470" s="39"/>
      <c r="D470" s="39"/>
      <c r="E470" s="39"/>
      <c r="F470" s="39"/>
      <c r="G470" s="39"/>
      <c r="H470" s="39">
        <f t="shared" si="473"/>
        <v>0</v>
      </c>
      <c r="I470" s="39"/>
      <c r="J470" s="9"/>
      <c r="K470" s="9"/>
      <c r="L470" s="9"/>
      <c r="M470" s="9"/>
      <c r="N470" s="9"/>
      <c r="O470" s="9"/>
      <c r="P470" s="40"/>
      <c r="Q470" s="39"/>
      <c r="R470" s="39"/>
      <c r="S470" s="9"/>
      <c r="T470" s="41"/>
      <c r="U470" s="41"/>
      <c r="V470" s="39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9"/>
      <c r="BQ470" s="39"/>
      <c r="BR470" s="39"/>
      <c r="BS470" s="39"/>
      <c r="BT470" s="39"/>
      <c r="BU470" s="39"/>
      <c r="BV470" s="39"/>
      <c r="BW470" s="39"/>
      <c r="BX470" s="39"/>
      <c r="BY470" s="39"/>
      <c r="BZ470" s="39"/>
      <c r="CA470" s="39"/>
      <c r="CB470" s="39"/>
      <c r="CC470" s="39"/>
      <c r="CD470" s="39"/>
      <c r="CE470" s="39"/>
      <c r="CF470" s="39"/>
      <c r="CG470" s="39"/>
      <c r="CH470" s="39"/>
      <c r="CI470" s="39"/>
      <c r="CJ470" s="39"/>
      <c r="CK470" s="39"/>
      <c r="CL470" s="39"/>
      <c r="CM470" s="39"/>
      <c r="CN470" s="39"/>
      <c r="CO470" s="39"/>
      <c r="CP470" s="39"/>
      <c r="CQ470" s="39"/>
    </row>
    <row r="471" spans="1:95" ht="15.75" customHeight="1">
      <c r="A471" s="39"/>
      <c r="B471" s="39"/>
      <c r="C471" s="39"/>
      <c r="D471" s="39"/>
      <c r="E471" s="39"/>
      <c r="F471" s="39"/>
      <c r="G471" s="39"/>
      <c r="H471" s="39">
        <f t="shared" si="473"/>
        <v>0</v>
      </c>
      <c r="I471" s="39"/>
      <c r="J471" s="9"/>
      <c r="K471" s="9"/>
      <c r="L471" s="9"/>
      <c r="M471" s="9"/>
      <c r="N471" s="9"/>
      <c r="O471" s="9"/>
      <c r="P471" s="40"/>
      <c r="Q471" s="39"/>
      <c r="R471" s="39"/>
      <c r="S471" s="9"/>
      <c r="T471" s="41"/>
      <c r="U471" s="41"/>
      <c r="V471" s="39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</row>
    <row r="472" spans="1:95" ht="15.75" customHeight="1">
      <c r="A472" s="39"/>
      <c r="B472" s="39"/>
      <c r="C472" s="39"/>
      <c r="D472" s="39"/>
      <c r="E472" s="39"/>
      <c r="F472" s="39"/>
      <c r="G472" s="39"/>
      <c r="H472" s="39">
        <f t="shared" si="473"/>
        <v>0</v>
      </c>
      <c r="I472" s="39"/>
      <c r="J472" s="9"/>
      <c r="K472" s="9"/>
      <c r="L472" s="9"/>
      <c r="M472" s="9"/>
      <c r="N472" s="9"/>
      <c r="O472" s="9"/>
      <c r="P472" s="40"/>
      <c r="Q472" s="39"/>
      <c r="R472" s="39"/>
      <c r="S472" s="9"/>
      <c r="T472" s="41"/>
      <c r="U472" s="41"/>
      <c r="V472" s="39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</row>
    <row r="473" spans="1:95" ht="15.75" customHeight="1">
      <c r="A473" s="39"/>
      <c r="B473" s="39"/>
      <c r="C473" s="39"/>
      <c r="D473" s="39"/>
      <c r="E473" s="39"/>
      <c r="F473" s="39"/>
      <c r="G473" s="39"/>
      <c r="H473" s="39">
        <f t="shared" si="473"/>
        <v>0</v>
      </c>
      <c r="I473" s="39"/>
      <c r="J473" s="9"/>
      <c r="K473" s="9"/>
      <c r="L473" s="9"/>
      <c r="M473" s="9"/>
      <c r="N473" s="9"/>
      <c r="O473" s="9"/>
      <c r="P473" s="40"/>
      <c r="Q473" s="39"/>
      <c r="R473" s="39"/>
      <c r="S473" s="9"/>
      <c r="T473" s="41"/>
      <c r="U473" s="41"/>
      <c r="V473" s="39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9"/>
      <c r="BW473" s="39"/>
      <c r="BX473" s="39"/>
      <c r="BY473" s="39"/>
      <c r="BZ473" s="39"/>
      <c r="CA473" s="39"/>
      <c r="CB473" s="39"/>
      <c r="CC473" s="39"/>
      <c r="CD473" s="39"/>
      <c r="CE473" s="39"/>
      <c r="CF473" s="39"/>
      <c r="CG473" s="39"/>
      <c r="CH473" s="39"/>
      <c r="CI473" s="39"/>
      <c r="CJ473" s="39"/>
      <c r="CK473" s="39"/>
      <c r="CL473" s="39"/>
      <c r="CM473" s="39"/>
      <c r="CN473" s="39"/>
      <c r="CO473" s="39"/>
      <c r="CP473" s="39"/>
      <c r="CQ473" s="39"/>
    </row>
    <row r="474" spans="1:95" ht="15.75" customHeight="1">
      <c r="A474" s="39"/>
      <c r="B474" s="39"/>
      <c r="C474" s="39"/>
      <c r="D474" s="39"/>
      <c r="E474" s="39"/>
      <c r="F474" s="39"/>
      <c r="G474" s="39"/>
      <c r="H474" s="39">
        <f t="shared" si="473"/>
        <v>0</v>
      </c>
      <c r="I474" s="39"/>
      <c r="J474" s="9"/>
      <c r="K474" s="9"/>
      <c r="L474" s="9"/>
      <c r="M474" s="9"/>
      <c r="N474" s="9"/>
      <c r="O474" s="9"/>
      <c r="P474" s="40"/>
      <c r="Q474" s="39"/>
      <c r="R474" s="39"/>
      <c r="S474" s="9"/>
      <c r="T474" s="41"/>
      <c r="U474" s="41"/>
      <c r="V474" s="39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A474" s="39"/>
      <c r="CB474" s="39"/>
      <c r="CC474" s="39"/>
      <c r="CD474" s="39"/>
      <c r="CE474" s="39"/>
      <c r="CF474" s="39"/>
      <c r="CG474" s="39"/>
      <c r="CH474" s="39"/>
      <c r="CI474" s="39"/>
      <c r="CJ474" s="39"/>
      <c r="CK474" s="39"/>
      <c r="CL474" s="39"/>
      <c r="CM474" s="39"/>
      <c r="CN474" s="39"/>
      <c r="CO474" s="39"/>
      <c r="CP474" s="39"/>
      <c r="CQ474" s="39"/>
    </row>
    <row r="475" spans="1:95" ht="15.75" customHeight="1">
      <c r="A475" s="39"/>
      <c r="B475" s="39"/>
      <c r="C475" s="39"/>
      <c r="D475" s="39"/>
      <c r="E475" s="39"/>
      <c r="F475" s="39"/>
      <c r="G475" s="39"/>
      <c r="H475" s="39">
        <f t="shared" si="473"/>
        <v>0</v>
      </c>
      <c r="I475" s="39"/>
      <c r="J475" s="9"/>
      <c r="K475" s="9"/>
      <c r="L475" s="9"/>
      <c r="M475" s="9"/>
      <c r="N475" s="9"/>
      <c r="O475" s="9"/>
      <c r="P475" s="40"/>
      <c r="Q475" s="39"/>
      <c r="R475" s="39"/>
      <c r="S475" s="9"/>
      <c r="T475" s="41"/>
      <c r="U475" s="41"/>
      <c r="V475" s="39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  <c r="CJ475" s="39"/>
      <c r="CK475" s="39"/>
      <c r="CL475" s="39"/>
      <c r="CM475" s="39"/>
      <c r="CN475" s="39"/>
      <c r="CO475" s="39"/>
      <c r="CP475" s="39"/>
      <c r="CQ475" s="39"/>
    </row>
    <row r="476" spans="1:95" ht="15.75" customHeight="1">
      <c r="A476" s="39"/>
      <c r="B476" s="39"/>
      <c r="C476" s="39"/>
      <c r="D476" s="39"/>
      <c r="E476" s="39"/>
      <c r="F476" s="39"/>
      <c r="G476" s="39"/>
      <c r="H476" s="39">
        <f t="shared" si="473"/>
        <v>0</v>
      </c>
      <c r="I476" s="39"/>
      <c r="J476" s="9"/>
      <c r="K476" s="9"/>
      <c r="L476" s="9"/>
      <c r="M476" s="9"/>
      <c r="N476" s="9"/>
      <c r="O476" s="9"/>
      <c r="P476" s="40"/>
      <c r="Q476" s="39"/>
      <c r="R476" s="39"/>
      <c r="S476" s="9"/>
      <c r="T476" s="41"/>
      <c r="U476" s="41"/>
      <c r="V476" s="39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  <c r="CM476" s="39"/>
      <c r="CN476" s="39"/>
      <c r="CO476" s="39"/>
      <c r="CP476" s="39"/>
      <c r="CQ476" s="39"/>
    </row>
    <row r="477" spans="1:95" ht="15.75" customHeight="1">
      <c r="A477" s="39"/>
      <c r="B477" s="39"/>
      <c r="C477" s="39"/>
      <c r="D477" s="39"/>
      <c r="E477" s="39"/>
      <c r="F477" s="39"/>
      <c r="G477" s="39"/>
      <c r="H477" s="39">
        <f t="shared" si="473"/>
        <v>0</v>
      </c>
      <c r="I477" s="39"/>
      <c r="J477" s="9"/>
      <c r="K477" s="9"/>
      <c r="L477" s="9"/>
      <c r="M477" s="9"/>
      <c r="N477" s="9"/>
      <c r="O477" s="9"/>
      <c r="P477" s="40"/>
      <c r="Q477" s="39"/>
      <c r="R477" s="39"/>
      <c r="S477" s="9"/>
      <c r="T477" s="41"/>
      <c r="U477" s="41"/>
      <c r="V477" s="39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  <c r="CM477" s="39"/>
      <c r="CN477" s="39"/>
      <c r="CO477" s="39"/>
      <c r="CP477" s="39"/>
      <c r="CQ477" s="39"/>
    </row>
    <row r="478" spans="1:95" ht="15.75" customHeight="1">
      <c r="A478" s="39"/>
      <c r="B478" s="39"/>
      <c r="C478" s="39"/>
      <c r="D478" s="39"/>
      <c r="E478" s="39"/>
      <c r="F478" s="39"/>
      <c r="G478" s="39"/>
      <c r="H478" s="39">
        <f t="shared" si="473"/>
        <v>0</v>
      </c>
      <c r="I478" s="39"/>
      <c r="J478" s="9"/>
      <c r="K478" s="9"/>
      <c r="L478" s="9"/>
      <c r="M478" s="9"/>
      <c r="N478" s="9"/>
      <c r="O478" s="9"/>
      <c r="P478" s="40"/>
      <c r="Q478" s="39"/>
      <c r="R478" s="39"/>
      <c r="S478" s="9"/>
      <c r="T478" s="41"/>
      <c r="U478" s="41"/>
      <c r="V478" s="39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  <c r="CJ478" s="39"/>
      <c r="CK478" s="39"/>
      <c r="CL478" s="39"/>
      <c r="CM478" s="39"/>
      <c r="CN478" s="39"/>
      <c r="CO478" s="39"/>
      <c r="CP478" s="39"/>
      <c r="CQ478" s="39"/>
    </row>
    <row r="479" spans="1:95" ht="15.75" customHeight="1">
      <c r="A479" s="39"/>
      <c r="B479" s="39"/>
      <c r="C479" s="39"/>
      <c r="D479" s="39"/>
      <c r="E479" s="39"/>
      <c r="F479" s="39"/>
      <c r="G479" s="39"/>
      <c r="H479" s="39">
        <f t="shared" ref="H479:H483" si="476">+E479-F479-N477-O477</f>
        <v>0</v>
      </c>
      <c r="I479" s="39"/>
      <c r="J479" s="9"/>
      <c r="K479" s="9"/>
      <c r="L479" s="9"/>
      <c r="M479" s="9"/>
      <c r="N479" s="9"/>
      <c r="O479" s="9"/>
      <c r="P479" s="40"/>
      <c r="Q479" s="39"/>
      <c r="R479" s="39"/>
      <c r="S479" s="9"/>
      <c r="T479" s="41"/>
      <c r="U479" s="41"/>
      <c r="V479" s="39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9"/>
      <c r="BQ479" s="39"/>
      <c r="BR479" s="39"/>
      <c r="BS479" s="39"/>
      <c r="BT479" s="39"/>
      <c r="BU479" s="39"/>
      <c r="BV479" s="39"/>
      <c r="BW479" s="39"/>
      <c r="BX479" s="39"/>
      <c r="BY479" s="39"/>
      <c r="BZ479" s="39"/>
      <c r="CA479" s="39"/>
      <c r="CB479" s="39"/>
      <c r="CC479" s="39"/>
      <c r="CD479" s="39"/>
      <c r="CE479" s="39"/>
      <c r="CF479" s="39"/>
      <c r="CG479" s="39"/>
      <c r="CH479" s="39"/>
      <c r="CI479" s="39"/>
      <c r="CJ479" s="39"/>
      <c r="CK479" s="39"/>
      <c r="CL479" s="39"/>
      <c r="CM479" s="39"/>
      <c r="CN479" s="39"/>
      <c r="CO479" s="39"/>
      <c r="CP479" s="39"/>
      <c r="CQ479" s="39"/>
    </row>
    <row r="480" spans="1:95" ht="15.75" customHeight="1">
      <c r="A480" s="39"/>
      <c r="B480" s="39"/>
      <c r="C480" s="39"/>
      <c r="D480" s="39"/>
      <c r="E480" s="39"/>
      <c r="F480" s="39"/>
      <c r="G480" s="39"/>
      <c r="H480" s="39">
        <f t="shared" si="476"/>
        <v>0</v>
      </c>
      <c r="I480" s="39"/>
      <c r="J480" s="9"/>
      <c r="K480" s="9"/>
      <c r="L480" s="9"/>
      <c r="M480" s="9"/>
      <c r="N480" s="9"/>
      <c r="O480" s="9"/>
      <c r="P480" s="40"/>
      <c r="Q480" s="39"/>
      <c r="R480" s="39"/>
      <c r="S480" s="9"/>
      <c r="T480" s="41"/>
      <c r="U480" s="41"/>
      <c r="V480" s="39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</row>
    <row r="481" spans="1:95" ht="15.75" customHeight="1">
      <c r="A481" s="39"/>
      <c r="B481" s="39"/>
      <c r="C481" s="39"/>
      <c r="D481" s="39"/>
      <c r="E481" s="39"/>
      <c r="F481" s="39"/>
      <c r="G481" s="39"/>
      <c r="H481" s="39">
        <f t="shared" si="476"/>
        <v>0</v>
      </c>
      <c r="I481" s="39"/>
      <c r="J481" s="9"/>
      <c r="K481" s="9"/>
      <c r="L481" s="9"/>
      <c r="M481" s="9"/>
      <c r="N481" s="9"/>
      <c r="O481" s="9"/>
      <c r="P481" s="40"/>
      <c r="Q481" s="39"/>
      <c r="R481" s="39"/>
      <c r="S481" s="9"/>
      <c r="T481" s="41"/>
      <c r="U481" s="41"/>
      <c r="V481" s="39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9"/>
      <c r="BW481" s="39"/>
      <c r="BX481" s="39"/>
      <c r="BY481" s="39"/>
      <c r="BZ481" s="39"/>
      <c r="CA481" s="39"/>
      <c r="CB481" s="39"/>
      <c r="CC481" s="39"/>
      <c r="CD481" s="39"/>
      <c r="CE481" s="39"/>
      <c r="CF481" s="39"/>
      <c r="CG481" s="39"/>
      <c r="CH481" s="39"/>
      <c r="CI481" s="39"/>
      <c r="CJ481" s="39"/>
      <c r="CK481" s="39"/>
      <c r="CL481" s="39"/>
      <c r="CM481" s="39"/>
      <c r="CN481" s="39"/>
      <c r="CO481" s="39"/>
      <c r="CP481" s="39"/>
      <c r="CQ481" s="39"/>
    </row>
    <row r="482" spans="1:95" ht="15.75" customHeight="1">
      <c r="A482" s="39"/>
      <c r="B482" s="39"/>
      <c r="C482" s="39"/>
      <c r="D482" s="39"/>
      <c r="E482" s="39"/>
      <c r="F482" s="39"/>
      <c r="G482" s="39"/>
      <c r="H482" s="39">
        <f t="shared" si="476"/>
        <v>0</v>
      </c>
      <c r="I482" s="39"/>
      <c r="J482" s="9"/>
      <c r="K482" s="9"/>
      <c r="L482" s="9"/>
      <c r="M482" s="9"/>
      <c r="N482" s="9"/>
      <c r="O482" s="9"/>
      <c r="P482" s="40"/>
      <c r="Q482" s="39"/>
      <c r="R482" s="39"/>
      <c r="S482" s="9"/>
      <c r="T482" s="41"/>
      <c r="U482" s="41"/>
      <c r="V482" s="39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A482" s="39"/>
      <c r="CB482" s="39"/>
      <c r="CC482" s="39"/>
      <c r="CD482" s="39"/>
      <c r="CE482" s="39"/>
      <c r="CF482" s="39"/>
      <c r="CG482" s="39"/>
      <c r="CH482" s="39"/>
      <c r="CI482" s="39"/>
      <c r="CJ482" s="39"/>
      <c r="CK482" s="39"/>
      <c r="CL482" s="39"/>
      <c r="CM482" s="39"/>
      <c r="CN482" s="39"/>
      <c r="CO482" s="39"/>
      <c r="CP482" s="39"/>
      <c r="CQ482" s="39"/>
    </row>
    <row r="483" spans="1:95" ht="15.75" customHeight="1">
      <c r="A483" s="39"/>
      <c r="B483" s="39"/>
      <c r="C483" s="39"/>
      <c r="D483" s="39"/>
      <c r="E483" s="39"/>
      <c r="F483" s="39"/>
      <c r="G483" s="39"/>
      <c r="H483" s="39">
        <f t="shared" si="476"/>
        <v>0</v>
      </c>
      <c r="I483" s="39"/>
      <c r="J483" s="9"/>
      <c r="K483" s="9"/>
      <c r="L483" s="9"/>
      <c r="M483" s="9"/>
      <c r="N483" s="9"/>
      <c r="O483" s="9"/>
      <c r="P483" s="40"/>
      <c r="Q483" s="39"/>
      <c r="R483" s="39"/>
      <c r="S483" s="9"/>
      <c r="T483" s="41"/>
      <c r="U483" s="41"/>
      <c r="V483" s="39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A483" s="39"/>
      <c r="CB483" s="39"/>
      <c r="CC483" s="39"/>
      <c r="CD483" s="39"/>
      <c r="CE483" s="39"/>
      <c r="CF483" s="39"/>
      <c r="CG483" s="39"/>
      <c r="CH483" s="39"/>
      <c r="CI483" s="39"/>
      <c r="CJ483" s="39"/>
      <c r="CK483" s="39"/>
      <c r="CL483" s="39"/>
      <c r="CM483" s="39"/>
      <c r="CN483" s="39"/>
      <c r="CO483" s="39"/>
      <c r="CP483" s="39"/>
      <c r="CQ483" s="39"/>
    </row>
    <row r="484" spans="1:95" ht="15.7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9"/>
      <c r="K484" s="9"/>
      <c r="L484" s="9"/>
      <c r="M484" s="9"/>
      <c r="N484" s="9"/>
      <c r="O484" s="9"/>
      <c r="P484" s="40"/>
      <c r="Q484" s="39"/>
      <c r="R484" s="39"/>
      <c r="S484" s="9"/>
      <c r="T484" s="41"/>
      <c r="U484" s="41"/>
      <c r="V484" s="39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9"/>
      <c r="BQ484" s="39"/>
      <c r="BR484" s="39"/>
      <c r="BS484" s="39"/>
      <c r="BT484" s="39"/>
      <c r="BU484" s="39"/>
      <c r="BV484" s="39"/>
      <c r="BW484" s="39"/>
      <c r="BX484" s="39"/>
      <c r="BY484" s="39"/>
      <c r="BZ484" s="39"/>
      <c r="CA484" s="39"/>
      <c r="CB484" s="39"/>
      <c r="CC484" s="39"/>
      <c r="CD484" s="39"/>
      <c r="CE484" s="39"/>
      <c r="CF484" s="39"/>
      <c r="CG484" s="39"/>
      <c r="CH484" s="39"/>
      <c r="CI484" s="39"/>
      <c r="CJ484" s="39"/>
      <c r="CK484" s="39"/>
      <c r="CL484" s="39"/>
      <c r="CM484" s="39"/>
      <c r="CN484" s="39"/>
      <c r="CO484" s="39"/>
      <c r="CP484" s="39"/>
      <c r="CQ484" s="39"/>
    </row>
    <row r="485" spans="1:95" ht="15.7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9"/>
      <c r="K485" s="9"/>
      <c r="L485" s="9"/>
      <c r="M485" s="9"/>
      <c r="N485" s="9"/>
      <c r="O485" s="9"/>
      <c r="P485" s="40"/>
      <c r="Q485" s="39"/>
      <c r="R485" s="39"/>
      <c r="S485" s="9"/>
      <c r="T485" s="41"/>
      <c r="U485" s="41"/>
      <c r="V485" s="39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9"/>
      <c r="BW485" s="39"/>
      <c r="BX485" s="39"/>
      <c r="BY485" s="39"/>
      <c r="BZ485" s="39"/>
      <c r="CA485" s="39"/>
      <c r="CB485" s="39"/>
      <c r="CC485" s="39"/>
      <c r="CD485" s="39"/>
      <c r="CE485" s="39"/>
      <c r="CF485" s="39"/>
      <c r="CG485" s="39"/>
      <c r="CH485" s="39"/>
      <c r="CI485" s="39"/>
      <c r="CJ485" s="39"/>
      <c r="CK485" s="39"/>
      <c r="CL485" s="39"/>
      <c r="CM485" s="39"/>
      <c r="CN485" s="39"/>
      <c r="CO485" s="39"/>
      <c r="CP485" s="39"/>
      <c r="CQ485" s="39"/>
    </row>
    <row r="486" spans="1:95" ht="15.7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9"/>
      <c r="K486" s="9"/>
      <c r="L486" s="9"/>
      <c r="M486" s="9"/>
      <c r="N486" s="9"/>
      <c r="O486" s="9"/>
      <c r="P486" s="40"/>
      <c r="Q486" s="39"/>
      <c r="R486" s="39"/>
      <c r="S486" s="9"/>
      <c r="T486" s="41"/>
      <c r="U486" s="41"/>
      <c r="V486" s="39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  <c r="CM486" s="39"/>
      <c r="CN486" s="39"/>
      <c r="CO486" s="39"/>
      <c r="CP486" s="39"/>
      <c r="CQ486" s="39"/>
    </row>
    <row r="487" spans="1:95" ht="15.7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9"/>
      <c r="K487" s="9"/>
      <c r="L487" s="9"/>
      <c r="M487" s="9"/>
      <c r="N487" s="9"/>
      <c r="O487" s="9"/>
      <c r="P487" s="40"/>
      <c r="Q487" s="39"/>
      <c r="R487" s="39"/>
      <c r="S487" s="9"/>
      <c r="T487" s="41"/>
      <c r="U487" s="41"/>
      <c r="V487" s="39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  <c r="CJ487" s="39"/>
      <c r="CK487" s="39"/>
      <c r="CL487" s="39"/>
      <c r="CM487" s="39"/>
      <c r="CN487" s="39"/>
      <c r="CO487" s="39"/>
      <c r="CP487" s="39"/>
      <c r="CQ487" s="39"/>
    </row>
    <row r="488" spans="1:95" ht="15.7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9"/>
      <c r="K488" s="9"/>
      <c r="L488" s="9"/>
      <c r="M488" s="9"/>
      <c r="N488" s="9"/>
      <c r="O488" s="9"/>
      <c r="P488" s="40"/>
      <c r="Q488" s="39"/>
      <c r="R488" s="39"/>
      <c r="S488" s="9"/>
      <c r="T488" s="41"/>
      <c r="U488" s="41"/>
      <c r="V488" s="39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  <c r="CM488" s="39"/>
      <c r="CN488" s="39"/>
      <c r="CO488" s="39"/>
      <c r="CP488" s="39"/>
      <c r="CQ488" s="39"/>
    </row>
    <row r="489" spans="1:95" ht="15.7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9"/>
      <c r="K489" s="9"/>
      <c r="L489" s="9"/>
      <c r="M489" s="9"/>
      <c r="N489" s="9"/>
      <c r="O489" s="9"/>
      <c r="P489" s="40"/>
      <c r="Q489" s="39"/>
      <c r="R489" s="39"/>
      <c r="S489" s="9"/>
      <c r="T489" s="41"/>
      <c r="U489" s="41"/>
      <c r="V489" s="39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  <c r="CM489" s="39"/>
      <c r="CN489" s="39"/>
      <c r="CO489" s="39"/>
      <c r="CP489" s="39"/>
      <c r="CQ489" s="39"/>
    </row>
    <row r="490" spans="1:95" ht="15.7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9"/>
      <c r="K490" s="9"/>
      <c r="L490" s="9"/>
      <c r="M490" s="9"/>
      <c r="N490" s="9"/>
      <c r="O490" s="9"/>
      <c r="P490" s="40"/>
      <c r="Q490" s="39"/>
      <c r="R490" s="39"/>
      <c r="S490" s="9"/>
      <c r="T490" s="41"/>
      <c r="U490" s="41"/>
      <c r="V490" s="39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A490" s="39"/>
      <c r="CB490" s="39"/>
      <c r="CC490" s="39"/>
      <c r="CD490" s="39"/>
      <c r="CE490" s="39"/>
      <c r="CF490" s="39"/>
      <c r="CG490" s="39"/>
      <c r="CH490" s="39"/>
      <c r="CI490" s="39"/>
      <c r="CJ490" s="39"/>
      <c r="CK490" s="39"/>
      <c r="CL490" s="39"/>
      <c r="CM490" s="39"/>
      <c r="CN490" s="39"/>
      <c r="CO490" s="39"/>
      <c r="CP490" s="39"/>
      <c r="CQ490" s="39"/>
    </row>
    <row r="491" spans="1:95" ht="15.7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9"/>
      <c r="K491" s="9"/>
      <c r="L491" s="9"/>
      <c r="M491" s="9"/>
      <c r="N491" s="9"/>
      <c r="O491" s="9"/>
      <c r="P491" s="40"/>
      <c r="Q491" s="39"/>
      <c r="R491" s="39"/>
      <c r="S491" s="9"/>
      <c r="T491" s="41"/>
      <c r="U491" s="41"/>
      <c r="V491" s="39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  <c r="CN491" s="39"/>
      <c r="CO491" s="39"/>
      <c r="CP491" s="39"/>
      <c r="CQ491" s="39"/>
    </row>
    <row r="492" spans="1:95" ht="15.7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9"/>
      <c r="K492" s="9"/>
      <c r="L492" s="9"/>
      <c r="M492" s="9"/>
      <c r="N492" s="9"/>
      <c r="O492" s="9"/>
      <c r="P492" s="40"/>
      <c r="Q492" s="39"/>
      <c r="R492" s="39"/>
      <c r="S492" s="9"/>
      <c r="T492" s="41"/>
      <c r="U492" s="41"/>
      <c r="V492" s="39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  <c r="CN492" s="39"/>
      <c r="CO492" s="39"/>
      <c r="CP492" s="39"/>
      <c r="CQ492" s="39"/>
    </row>
    <row r="493" spans="1:95" ht="15.7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9"/>
      <c r="K493" s="9"/>
      <c r="L493" s="9"/>
      <c r="M493" s="9"/>
      <c r="N493" s="9"/>
      <c r="O493" s="9"/>
      <c r="P493" s="40"/>
      <c r="Q493" s="39"/>
      <c r="R493" s="39"/>
      <c r="S493" s="9"/>
      <c r="T493" s="41"/>
      <c r="U493" s="41"/>
      <c r="V493" s="39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</row>
    <row r="494" spans="1:95" ht="15.7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9"/>
      <c r="K494" s="9"/>
      <c r="L494" s="9"/>
      <c r="M494" s="9"/>
      <c r="N494" s="9"/>
      <c r="O494" s="9"/>
      <c r="P494" s="40"/>
      <c r="Q494" s="39"/>
      <c r="R494" s="39"/>
      <c r="S494" s="9"/>
      <c r="T494" s="41"/>
      <c r="U494" s="41"/>
      <c r="V494" s="39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  <c r="CJ494" s="39"/>
      <c r="CK494" s="39"/>
      <c r="CL494" s="39"/>
      <c r="CM494" s="39"/>
      <c r="CN494" s="39"/>
      <c r="CO494" s="39"/>
      <c r="CP494" s="39"/>
      <c r="CQ494" s="39"/>
    </row>
    <row r="495" spans="1:95" ht="15.7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9"/>
      <c r="K495" s="9"/>
      <c r="L495" s="9"/>
      <c r="M495" s="9"/>
      <c r="N495" s="9"/>
      <c r="O495" s="9"/>
      <c r="P495" s="40"/>
      <c r="Q495" s="39"/>
      <c r="R495" s="39"/>
      <c r="S495" s="9"/>
      <c r="T495" s="41"/>
      <c r="U495" s="41"/>
      <c r="V495" s="39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9"/>
      <c r="BQ495" s="39"/>
      <c r="BR495" s="39"/>
      <c r="BS495" s="39"/>
      <c r="BT495" s="39"/>
      <c r="BU495" s="39"/>
      <c r="BV495" s="39"/>
      <c r="BW495" s="39"/>
      <c r="BX495" s="39"/>
      <c r="BY495" s="39"/>
      <c r="BZ495" s="39"/>
      <c r="CA495" s="39"/>
      <c r="CB495" s="39"/>
      <c r="CC495" s="39"/>
      <c r="CD495" s="39"/>
      <c r="CE495" s="39"/>
      <c r="CF495" s="39"/>
      <c r="CG495" s="39"/>
      <c r="CH495" s="39"/>
      <c r="CI495" s="39"/>
      <c r="CJ495" s="39"/>
      <c r="CK495" s="39"/>
      <c r="CL495" s="39"/>
      <c r="CM495" s="39"/>
      <c r="CN495" s="39"/>
      <c r="CO495" s="39"/>
      <c r="CP495" s="39"/>
      <c r="CQ495" s="39"/>
    </row>
    <row r="496" spans="1:95" ht="15.7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9"/>
      <c r="K496" s="9"/>
      <c r="L496" s="9"/>
      <c r="M496" s="9"/>
      <c r="N496" s="9"/>
      <c r="O496" s="9"/>
      <c r="P496" s="40"/>
      <c r="Q496" s="39"/>
      <c r="R496" s="39"/>
      <c r="S496" s="9"/>
      <c r="T496" s="41"/>
      <c r="U496" s="41"/>
      <c r="V496" s="39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  <c r="CM496" s="39"/>
      <c r="CN496" s="39"/>
      <c r="CO496" s="39"/>
      <c r="CP496" s="39"/>
      <c r="CQ496" s="39"/>
    </row>
    <row r="497" spans="1:95" ht="15.7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9"/>
      <c r="K497" s="9"/>
      <c r="L497" s="9"/>
      <c r="M497" s="9"/>
      <c r="N497" s="9"/>
      <c r="O497" s="9"/>
      <c r="P497" s="40"/>
      <c r="Q497" s="39"/>
      <c r="R497" s="39"/>
      <c r="S497" s="9"/>
      <c r="T497" s="41"/>
      <c r="U497" s="41"/>
      <c r="V497" s="39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A497" s="39"/>
      <c r="CB497" s="39"/>
      <c r="CC497" s="39"/>
      <c r="CD497" s="39"/>
      <c r="CE497" s="39"/>
      <c r="CF497" s="39"/>
      <c r="CG497" s="39"/>
      <c r="CH497" s="39"/>
      <c r="CI497" s="39"/>
      <c r="CJ497" s="39"/>
      <c r="CK497" s="39"/>
      <c r="CL497" s="39"/>
      <c r="CM497" s="39"/>
      <c r="CN497" s="39"/>
      <c r="CO497" s="39"/>
      <c r="CP497" s="39"/>
      <c r="CQ497" s="39"/>
    </row>
    <row r="498" spans="1:95" ht="15.7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9"/>
      <c r="K498" s="9"/>
      <c r="L498" s="9"/>
      <c r="M498" s="9"/>
      <c r="N498" s="9"/>
      <c r="O498" s="9"/>
      <c r="P498" s="40"/>
      <c r="Q498" s="39"/>
      <c r="R498" s="39"/>
      <c r="S498" s="9"/>
      <c r="T498" s="41"/>
      <c r="U498" s="41"/>
      <c r="V498" s="39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  <c r="CM498" s="39"/>
      <c r="CN498" s="39"/>
      <c r="CO498" s="39"/>
      <c r="CP498" s="39"/>
      <c r="CQ498" s="39"/>
    </row>
    <row r="499" spans="1:95" ht="15.7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9"/>
      <c r="K499" s="9"/>
      <c r="L499" s="9"/>
      <c r="M499" s="9"/>
      <c r="N499" s="9"/>
      <c r="O499" s="9"/>
      <c r="P499" s="40"/>
      <c r="Q499" s="39"/>
      <c r="R499" s="39"/>
      <c r="S499" s="9"/>
      <c r="T499" s="41"/>
      <c r="U499" s="41"/>
      <c r="V499" s="39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9"/>
      <c r="BQ499" s="39"/>
      <c r="BR499" s="39"/>
      <c r="BS499" s="39"/>
      <c r="BT499" s="39"/>
      <c r="BU499" s="39"/>
      <c r="BV499" s="39"/>
      <c r="BW499" s="39"/>
      <c r="BX499" s="39"/>
      <c r="BY499" s="39"/>
      <c r="BZ499" s="39"/>
      <c r="CA499" s="39"/>
      <c r="CB499" s="39"/>
      <c r="CC499" s="39"/>
      <c r="CD499" s="39"/>
      <c r="CE499" s="39"/>
      <c r="CF499" s="39"/>
      <c r="CG499" s="39"/>
      <c r="CH499" s="39"/>
      <c r="CI499" s="39"/>
      <c r="CJ499" s="39"/>
      <c r="CK499" s="39"/>
      <c r="CL499" s="39"/>
      <c r="CM499" s="39"/>
      <c r="CN499" s="39"/>
      <c r="CO499" s="39"/>
      <c r="CP499" s="39"/>
      <c r="CQ499" s="39"/>
    </row>
    <row r="500" spans="1:95" ht="15.7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9"/>
      <c r="K500" s="9"/>
      <c r="L500" s="9"/>
      <c r="M500" s="9"/>
      <c r="N500" s="9"/>
      <c r="O500" s="9"/>
      <c r="P500" s="40"/>
      <c r="Q500" s="39"/>
      <c r="R500" s="39"/>
      <c r="S500" s="9"/>
      <c r="T500" s="41"/>
      <c r="U500" s="41"/>
      <c r="V500" s="39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  <c r="CM500" s="39"/>
      <c r="CN500" s="39"/>
      <c r="CO500" s="39"/>
      <c r="CP500" s="39"/>
      <c r="CQ500" s="39"/>
    </row>
    <row r="501" spans="1:95" ht="15.7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9"/>
      <c r="K501" s="9"/>
      <c r="L501" s="9"/>
      <c r="M501" s="9"/>
      <c r="N501" s="9"/>
      <c r="O501" s="9"/>
      <c r="P501" s="40"/>
      <c r="Q501" s="39"/>
      <c r="R501" s="39"/>
      <c r="S501" s="9"/>
      <c r="T501" s="41"/>
      <c r="U501" s="41"/>
      <c r="V501" s="39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39"/>
      <c r="CH501" s="39"/>
      <c r="CI501" s="39"/>
      <c r="CJ501" s="39"/>
      <c r="CK501" s="39"/>
      <c r="CL501" s="39"/>
      <c r="CM501" s="39"/>
      <c r="CN501" s="39"/>
      <c r="CO501" s="39"/>
      <c r="CP501" s="39"/>
      <c r="CQ501" s="39"/>
    </row>
    <row r="502" spans="1:95" ht="15.75" customHeight="1">
      <c r="A502" s="39"/>
      <c r="B502" s="39"/>
      <c r="C502" s="39"/>
      <c r="D502" s="39"/>
      <c r="E502" s="39"/>
      <c r="F502" s="39"/>
      <c r="G502" s="39"/>
      <c r="H502" s="39"/>
      <c r="I502" s="39"/>
      <c r="P502" s="40"/>
      <c r="Q502" s="39"/>
      <c r="R502" s="39"/>
      <c r="S502" s="9"/>
      <c r="T502" s="41"/>
      <c r="U502" s="41"/>
      <c r="V502" s="39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9"/>
      <c r="BQ502" s="39"/>
      <c r="BR502" s="39"/>
      <c r="BS502" s="39"/>
      <c r="BT502" s="39"/>
      <c r="BU502" s="39"/>
      <c r="BV502" s="39"/>
      <c r="BW502" s="39"/>
      <c r="BX502" s="39"/>
      <c r="BY502" s="39"/>
      <c r="BZ502" s="39"/>
      <c r="CA502" s="39"/>
      <c r="CB502" s="39"/>
      <c r="CC502" s="39"/>
      <c r="CD502" s="39"/>
      <c r="CE502" s="39"/>
      <c r="CF502" s="39"/>
      <c r="CG502" s="39"/>
      <c r="CH502" s="39"/>
      <c r="CI502" s="39"/>
      <c r="CJ502" s="39"/>
      <c r="CK502" s="39"/>
      <c r="CL502" s="39"/>
      <c r="CM502" s="39"/>
      <c r="CN502" s="39"/>
      <c r="CO502" s="39"/>
      <c r="CP502" s="39"/>
      <c r="CQ502" s="39"/>
    </row>
    <row r="503" spans="1:95" ht="15.75" customHeight="1">
      <c r="A503" s="39"/>
      <c r="B503" s="39"/>
      <c r="C503" s="39"/>
      <c r="D503" s="39"/>
      <c r="E503" s="39"/>
      <c r="F503" s="39"/>
      <c r="G503" s="39"/>
      <c r="H503" s="39"/>
      <c r="I503" s="39"/>
      <c r="P503" s="40"/>
      <c r="Q503" s="39"/>
      <c r="R503" s="39"/>
      <c r="S503" s="9"/>
      <c r="T503" s="41"/>
      <c r="U503" s="41"/>
      <c r="V503" s="39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9"/>
      <c r="BQ503" s="39"/>
      <c r="BR503" s="39"/>
      <c r="BS503" s="39"/>
      <c r="BT503" s="39"/>
      <c r="BU503" s="39"/>
      <c r="BV503" s="39"/>
      <c r="BW503" s="39"/>
      <c r="BX503" s="39"/>
      <c r="BY503" s="39"/>
      <c r="BZ503" s="39"/>
      <c r="CA503" s="39"/>
      <c r="CB503" s="39"/>
      <c r="CC503" s="39"/>
      <c r="CD503" s="39"/>
      <c r="CE503" s="39"/>
      <c r="CF503" s="39"/>
      <c r="CG503" s="39"/>
      <c r="CH503" s="39"/>
      <c r="CI503" s="39"/>
      <c r="CJ503" s="39"/>
      <c r="CK503" s="39"/>
      <c r="CL503" s="39"/>
      <c r="CM503" s="39"/>
      <c r="CN503" s="39"/>
      <c r="CO503" s="39"/>
      <c r="CP503" s="39"/>
      <c r="CQ503" s="39"/>
    </row>
    <row r="504" spans="1:95" ht="15.75" customHeight="1">
      <c r="A504" s="39"/>
      <c r="B504" s="39"/>
      <c r="C504" s="39"/>
      <c r="D504" s="39"/>
      <c r="E504" s="39"/>
      <c r="F504" s="39"/>
      <c r="G504" s="39"/>
      <c r="H504" s="39"/>
      <c r="I504" s="39"/>
      <c r="P504" s="40"/>
      <c r="Q504" s="39"/>
      <c r="R504" s="39"/>
      <c r="S504" s="9"/>
      <c r="T504" s="41"/>
      <c r="U504" s="41"/>
      <c r="V504" s="39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9"/>
      <c r="BQ504" s="39"/>
      <c r="BR504" s="39"/>
      <c r="BS504" s="39"/>
      <c r="BT504" s="39"/>
      <c r="BU504" s="39"/>
      <c r="BV504" s="39"/>
      <c r="BW504" s="39"/>
      <c r="BX504" s="39"/>
      <c r="BY504" s="39"/>
      <c r="BZ504" s="39"/>
      <c r="CA504" s="39"/>
      <c r="CB504" s="39"/>
      <c r="CC504" s="39"/>
      <c r="CD504" s="39"/>
      <c r="CE504" s="39"/>
      <c r="CF504" s="39"/>
      <c r="CG504" s="39"/>
      <c r="CH504" s="39"/>
      <c r="CI504" s="39"/>
      <c r="CJ504" s="39"/>
      <c r="CK504" s="39"/>
      <c r="CL504" s="39"/>
      <c r="CM504" s="39"/>
      <c r="CN504" s="39"/>
      <c r="CO504" s="39"/>
      <c r="CP504" s="39"/>
      <c r="CQ504" s="39"/>
    </row>
    <row r="505" spans="1:95" ht="15.75" customHeight="1">
      <c r="A505" s="39"/>
      <c r="B505" s="39"/>
      <c r="C505" s="39"/>
      <c r="D505" s="39"/>
      <c r="E505" s="39"/>
      <c r="F505" s="39"/>
      <c r="G505" s="39"/>
      <c r="H505" s="39"/>
      <c r="I505" s="39"/>
      <c r="P505" s="40"/>
      <c r="Q505" s="39"/>
      <c r="R505" s="39"/>
      <c r="S505" s="9"/>
      <c r="T505" s="41"/>
      <c r="U505" s="41"/>
      <c r="V505" s="39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9"/>
      <c r="BQ505" s="39"/>
      <c r="BR505" s="39"/>
      <c r="BS505" s="39"/>
      <c r="BT505" s="39"/>
      <c r="BU505" s="39"/>
      <c r="BV505" s="39"/>
      <c r="BW505" s="39"/>
      <c r="BX505" s="39"/>
      <c r="BY505" s="39"/>
      <c r="BZ505" s="39"/>
      <c r="CA505" s="39"/>
      <c r="CB505" s="39"/>
      <c r="CC505" s="39"/>
      <c r="CD505" s="39"/>
      <c r="CE505" s="39"/>
      <c r="CF505" s="39"/>
      <c r="CG505" s="39"/>
      <c r="CH505" s="39"/>
      <c r="CI505" s="39"/>
      <c r="CJ505" s="39"/>
      <c r="CK505" s="39"/>
      <c r="CL505" s="39"/>
      <c r="CM505" s="39"/>
      <c r="CN505" s="39"/>
      <c r="CO505" s="39"/>
      <c r="CP505" s="39"/>
      <c r="CQ505" s="39"/>
    </row>
    <row r="506" spans="1:95" ht="15.75" customHeight="1">
      <c r="A506" s="39"/>
      <c r="B506" s="39"/>
      <c r="C506" s="39"/>
      <c r="D506" s="39"/>
      <c r="E506" s="39"/>
      <c r="F506" s="39"/>
      <c r="G506" s="39"/>
      <c r="H506" s="39"/>
      <c r="I506" s="39"/>
      <c r="P506" s="40"/>
      <c r="Q506" s="39"/>
      <c r="R506" s="39"/>
      <c r="S506" s="9"/>
      <c r="T506" s="41"/>
      <c r="U506" s="41"/>
      <c r="V506" s="39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  <c r="CM506" s="39"/>
      <c r="CN506" s="39"/>
      <c r="CO506" s="39"/>
      <c r="CP506" s="39"/>
      <c r="CQ506" s="39"/>
    </row>
    <row r="507" spans="1:95" ht="15.75" customHeight="1">
      <c r="A507" s="39"/>
      <c r="B507" s="39"/>
      <c r="C507" s="39"/>
      <c r="D507" s="39"/>
      <c r="E507" s="39"/>
      <c r="F507" s="39"/>
      <c r="G507" s="39"/>
      <c r="H507" s="39"/>
      <c r="I507" s="39"/>
      <c r="P507" s="40"/>
      <c r="Q507" s="39"/>
      <c r="R507" s="39"/>
      <c r="S507" s="9"/>
      <c r="T507" s="41"/>
      <c r="U507" s="41"/>
      <c r="V507" s="39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39"/>
      <c r="BR507" s="39"/>
      <c r="BS507" s="39"/>
      <c r="BT507" s="39"/>
      <c r="BU507" s="39"/>
      <c r="BV507" s="39"/>
      <c r="BW507" s="39"/>
      <c r="BX507" s="39"/>
      <c r="BY507" s="39"/>
      <c r="BZ507" s="39"/>
      <c r="CA507" s="39"/>
      <c r="CB507" s="39"/>
      <c r="CC507" s="39"/>
      <c r="CD507" s="39"/>
      <c r="CE507" s="39"/>
      <c r="CF507" s="39"/>
      <c r="CG507" s="39"/>
      <c r="CH507" s="39"/>
      <c r="CI507" s="39"/>
      <c r="CJ507" s="39"/>
      <c r="CK507" s="39"/>
      <c r="CL507" s="39"/>
      <c r="CM507" s="39"/>
      <c r="CN507" s="39"/>
      <c r="CO507" s="39"/>
      <c r="CP507" s="39"/>
      <c r="CQ507" s="39"/>
    </row>
    <row r="508" spans="1:95" ht="15.75" customHeight="1">
      <c r="A508" s="39"/>
      <c r="B508" s="39"/>
      <c r="C508" s="39"/>
      <c r="D508" s="39"/>
      <c r="E508" s="39"/>
      <c r="F508" s="39"/>
      <c r="G508" s="39"/>
      <c r="H508" s="39"/>
      <c r="I508" s="39"/>
      <c r="P508" s="40"/>
      <c r="Q508" s="39"/>
      <c r="R508" s="39"/>
      <c r="S508" s="9"/>
      <c r="T508" s="41"/>
      <c r="U508" s="41"/>
      <c r="V508" s="39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9"/>
      <c r="BQ508" s="39"/>
      <c r="BR508" s="39"/>
      <c r="BS508" s="39"/>
      <c r="BT508" s="39"/>
      <c r="BU508" s="39"/>
      <c r="BV508" s="39"/>
      <c r="BW508" s="39"/>
      <c r="BX508" s="39"/>
      <c r="BY508" s="39"/>
      <c r="BZ508" s="39"/>
      <c r="CA508" s="39"/>
      <c r="CB508" s="39"/>
      <c r="CC508" s="39"/>
      <c r="CD508" s="39"/>
      <c r="CE508" s="39"/>
      <c r="CF508" s="39"/>
      <c r="CG508" s="39"/>
      <c r="CH508" s="39"/>
      <c r="CI508" s="39"/>
      <c r="CJ508" s="39"/>
      <c r="CK508" s="39"/>
      <c r="CL508" s="39"/>
      <c r="CM508" s="39"/>
      <c r="CN508" s="39"/>
      <c r="CO508" s="39"/>
      <c r="CP508" s="39"/>
      <c r="CQ508" s="39"/>
    </row>
  </sheetData>
  <mergeCells count="1">
    <mergeCell ref="T2:U2"/>
  </mergeCells>
  <pageMargins left="0.7" right="0.7" top="0.75" bottom="0.75" header="0" footer="0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</sheetPr>
  <dimension ref="A1:Z1000"/>
  <sheetViews>
    <sheetView workbookViewId="0"/>
  </sheetViews>
  <sheetFormatPr baseColWidth="10" defaultColWidth="12.5703125" defaultRowHeight="15" customHeight="1" x14ac:dyDescent="0"/>
  <cols>
    <col min="1" max="1" width="8" customWidth="1"/>
    <col min="2" max="2" width="34.85546875" customWidth="1"/>
    <col min="3" max="3" width="8.85546875" customWidth="1"/>
    <col min="4" max="4" width="9.42578125" customWidth="1"/>
    <col min="5" max="5" width="8.85546875" customWidth="1"/>
    <col min="6" max="6" width="9.42578125" customWidth="1"/>
    <col min="7" max="26" width="7.5703125" customWidth="1"/>
  </cols>
  <sheetData>
    <row r="1" spans="1:26" ht="14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4">
      <c r="A2" s="9" t="s">
        <v>85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4">
      <c r="A3" s="9" t="s">
        <v>134</v>
      </c>
      <c r="B3" s="9" t="s">
        <v>135</v>
      </c>
      <c r="C3" s="9" t="s">
        <v>136</v>
      </c>
      <c r="D3" s="9" t="s">
        <v>137</v>
      </c>
      <c r="E3" s="9" t="s">
        <v>136</v>
      </c>
      <c r="F3" s="9" t="s">
        <v>137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4">
      <c r="A5" s="9">
        <v>105</v>
      </c>
      <c r="B5" s="9" t="s">
        <v>180</v>
      </c>
      <c r="C5" s="9">
        <v>0</v>
      </c>
      <c r="D5" s="9"/>
      <c r="E5" s="9">
        <v>0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4">
      <c r="A6" s="9">
        <v>107</v>
      </c>
      <c r="B6" s="9" t="s">
        <v>181</v>
      </c>
      <c r="C6" s="9">
        <v>0</v>
      </c>
      <c r="D6" s="9"/>
      <c r="E6" s="9">
        <v>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4">
      <c r="A7" s="9">
        <v>110</v>
      </c>
      <c r="B7" s="9" t="s">
        <v>179</v>
      </c>
      <c r="C7" s="9" t="s">
        <v>191</v>
      </c>
      <c r="D7" s="50">
        <v>-11941</v>
      </c>
      <c r="E7" s="50">
        <v>11939.25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4">
      <c r="A8" s="9">
        <v>112</v>
      </c>
      <c r="B8" s="9" t="s">
        <v>183</v>
      </c>
      <c r="C8" s="9" t="s">
        <v>191</v>
      </c>
      <c r="D8" s="50">
        <v>-6820</v>
      </c>
      <c r="E8" s="50">
        <v>10230.25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4">
      <c r="A9" s="9">
        <v>115</v>
      </c>
      <c r="B9" s="9" t="s">
        <v>184</v>
      </c>
      <c r="C9" s="9" t="s">
        <v>191</v>
      </c>
      <c r="D9" s="50">
        <v>-3280</v>
      </c>
      <c r="E9" s="9">
        <v>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4">
      <c r="A10" s="9">
        <v>118</v>
      </c>
      <c r="B10" s="9" t="s">
        <v>185</v>
      </c>
      <c r="C10" s="9">
        <v>0</v>
      </c>
      <c r="D10" s="9"/>
      <c r="E10" s="9">
        <v>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4">
      <c r="A11" s="9">
        <v>120</v>
      </c>
      <c r="B11" s="9" t="s">
        <v>187</v>
      </c>
      <c r="C11" s="9">
        <v>0</v>
      </c>
      <c r="D11" s="9"/>
      <c r="E11" s="9">
        <v>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4">
      <c r="A12" s="9">
        <v>129</v>
      </c>
      <c r="B12" s="9" t="s">
        <v>190</v>
      </c>
      <c r="C12" s="9" t="s">
        <v>191</v>
      </c>
      <c r="D12" s="50">
        <v>-22041</v>
      </c>
      <c r="E12" s="50">
        <v>22169.5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4">
      <c r="A14" s="9">
        <v>141</v>
      </c>
      <c r="B14" s="9" t="s">
        <v>193</v>
      </c>
      <c r="C14" s="9">
        <v>0</v>
      </c>
      <c r="D14" s="9"/>
      <c r="E14" s="9">
        <v>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4">
      <c r="A15" s="9">
        <v>149</v>
      </c>
      <c r="B15" s="9" t="s">
        <v>194</v>
      </c>
      <c r="C15" s="9">
        <v>0</v>
      </c>
      <c r="D15" s="9"/>
      <c r="E15" s="9">
        <v>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4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4">
      <c r="A17" s="9">
        <v>152</v>
      </c>
      <c r="B17" s="9" t="s">
        <v>195</v>
      </c>
      <c r="C17" s="9" t="s">
        <v>191</v>
      </c>
      <c r="D17" s="50">
        <v>-39283.919999999998</v>
      </c>
      <c r="E17" s="50">
        <v>113467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4">
      <c r="A18" s="9">
        <v>153</v>
      </c>
      <c r="B18" s="9" t="s">
        <v>196</v>
      </c>
      <c r="C18" s="9">
        <v>51</v>
      </c>
      <c r="D18" s="9"/>
      <c r="E18" s="9">
        <v>291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4">
      <c r="A19" s="9">
        <v>154</v>
      </c>
      <c r="B19" s="9" t="s">
        <v>197</v>
      </c>
      <c r="C19" s="9" t="s">
        <v>191</v>
      </c>
      <c r="D19" s="50">
        <v>-1908</v>
      </c>
      <c r="E19" s="50">
        <v>65628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4">
      <c r="A20" s="9">
        <v>156</v>
      </c>
      <c r="B20" s="9" t="s">
        <v>198</v>
      </c>
      <c r="C20" s="9" t="s">
        <v>191</v>
      </c>
      <c r="D20" s="50">
        <v>-7923</v>
      </c>
      <c r="E20" s="50">
        <v>31215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>
      <c r="A21" s="9">
        <v>157</v>
      </c>
      <c r="B21" s="9" t="s">
        <v>199</v>
      </c>
      <c r="C21" s="9" t="s">
        <v>191</v>
      </c>
      <c r="D21" s="9">
        <v>-454.32</v>
      </c>
      <c r="E21" s="50">
        <v>87378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>
      <c r="A22" s="9">
        <v>158</v>
      </c>
      <c r="B22" s="9" t="s">
        <v>200</v>
      </c>
      <c r="C22" s="9" t="s">
        <v>191</v>
      </c>
      <c r="D22" s="50">
        <v>-19974.599999999999</v>
      </c>
      <c r="E22" s="50">
        <v>73843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>
      <c r="A23" s="9">
        <v>159</v>
      </c>
      <c r="B23" s="9" t="s">
        <v>201</v>
      </c>
      <c r="C23" s="9" t="s">
        <v>191</v>
      </c>
      <c r="D23" s="50">
        <v>-69492.84</v>
      </c>
      <c r="E23" s="50">
        <v>371822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>
      <c r="A25" s="9">
        <v>162</v>
      </c>
      <c r="B25" s="9" t="s">
        <v>202</v>
      </c>
      <c r="C25" s="9">
        <v>0</v>
      </c>
      <c r="D25" s="9"/>
      <c r="E25" s="50">
        <v>1205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>
      <c r="A26" s="9">
        <v>163</v>
      </c>
      <c r="B26" s="9" t="s">
        <v>204</v>
      </c>
      <c r="C26" s="50">
        <v>38860.75</v>
      </c>
      <c r="D26" s="9"/>
      <c r="E26" s="50">
        <v>267421.92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>
      <c r="A27" s="9">
        <v>164</v>
      </c>
      <c r="B27" s="9" t="s">
        <v>206</v>
      </c>
      <c r="C27" s="9">
        <v>0</v>
      </c>
      <c r="D27" s="9"/>
      <c r="E27" s="9">
        <v>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>
      <c r="A28" s="9">
        <v>165</v>
      </c>
      <c r="B28" s="9" t="s">
        <v>207</v>
      </c>
      <c r="C28" s="9">
        <v>0</v>
      </c>
      <c r="D28" s="9"/>
      <c r="E28" s="9">
        <v>300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>
      <c r="A29" s="9">
        <v>166</v>
      </c>
      <c r="B29" s="9" t="s">
        <v>209</v>
      </c>
      <c r="C29" s="9">
        <v>0</v>
      </c>
      <c r="D29" s="9"/>
      <c r="E29" s="50">
        <v>13588.39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>
      <c r="A30" s="9">
        <v>167</v>
      </c>
      <c r="B30" s="9" t="s">
        <v>210</v>
      </c>
      <c r="C30" s="50">
        <v>38860.75</v>
      </c>
      <c r="D30" s="9"/>
      <c r="E30" s="50">
        <v>282515.31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>
      <c r="A32" s="9">
        <v>168</v>
      </c>
      <c r="B32" s="9" t="s">
        <v>211</v>
      </c>
      <c r="C32" s="9" t="s">
        <v>191</v>
      </c>
      <c r="D32" s="50">
        <v>-30632.09</v>
      </c>
      <c r="E32" s="50">
        <v>654337.31000000006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>
      <c r="A34" s="9">
        <v>169</v>
      </c>
      <c r="B34" s="9" t="s">
        <v>212</v>
      </c>
      <c r="C34" s="9" t="s">
        <v>191</v>
      </c>
      <c r="D34" s="50">
        <v>-52673.09</v>
      </c>
      <c r="E34" s="50">
        <v>676506.81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>
      <c r="A36" s="9">
        <v>172</v>
      </c>
      <c r="B36" s="9" t="s">
        <v>213</v>
      </c>
      <c r="C36" s="9">
        <v>0</v>
      </c>
      <c r="D36" s="9"/>
      <c r="E36" s="9" t="s">
        <v>191</v>
      </c>
      <c r="F36" s="50">
        <v>-461257.15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>
      <c r="A37" s="9">
        <v>174</v>
      </c>
      <c r="B37" s="9" t="s">
        <v>214</v>
      </c>
      <c r="C37" s="9">
        <v>0</v>
      </c>
      <c r="D37" s="9"/>
      <c r="E37" s="9" t="s">
        <v>191</v>
      </c>
      <c r="F37" s="50">
        <v>-43477.77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5.75" customHeight="1">
      <c r="A38" s="9">
        <v>175</v>
      </c>
      <c r="B38" s="9" t="s">
        <v>215</v>
      </c>
      <c r="C38" s="9">
        <v>0</v>
      </c>
      <c r="D38" s="9"/>
      <c r="E38" s="9" t="s">
        <v>191</v>
      </c>
      <c r="F38" s="50">
        <v>-504734.92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5.75" customHeight="1">
      <c r="A40" s="9">
        <v>181</v>
      </c>
      <c r="B40" s="9" t="s">
        <v>216</v>
      </c>
      <c r="C40" s="9" t="s">
        <v>191</v>
      </c>
      <c r="D40" s="50">
        <v>-3960</v>
      </c>
      <c r="E40" s="9" t="s">
        <v>191</v>
      </c>
      <c r="F40" s="50">
        <v>-3960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5.75" customHeight="1">
      <c r="A41" s="9">
        <v>185</v>
      </c>
      <c r="B41" s="9" t="s">
        <v>217</v>
      </c>
      <c r="C41" s="9" t="s">
        <v>191</v>
      </c>
      <c r="D41" s="9">
        <v>-400</v>
      </c>
      <c r="E41" s="9" t="s">
        <v>191</v>
      </c>
      <c r="F41" s="50">
        <v>-36400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5.75" customHeight="1">
      <c r="A42" s="9">
        <v>186</v>
      </c>
      <c r="B42" s="9" t="s">
        <v>218</v>
      </c>
      <c r="C42" s="9" t="s">
        <v>191</v>
      </c>
      <c r="D42" s="50">
        <v>-25157</v>
      </c>
      <c r="E42" s="9" t="s">
        <v>191</v>
      </c>
      <c r="F42" s="50">
        <v>-25157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5.75" customHeight="1">
      <c r="A43" s="9">
        <v>187</v>
      </c>
      <c r="B43" s="9" t="s">
        <v>219</v>
      </c>
      <c r="C43" s="9" t="s">
        <v>191</v>
      </c>
      <c r="D43" s="50">
        <v>-29783</v>
      </c>
      <c r="E43" s="9" t="s">
        <v>191</v>
      </c>
      <c r="F43" s="50">
        <v>-29783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>
      <c r="A44" s="9">
        <v>188</v>
      </c>
      <c r="B44" s="9" t="s">
        <v>220</v>
      </c>
      <c r="C44" s="9" t="s">
        <v>191</v>
      </c>
      <c r="D44" s="50">
        <v>-21907</v>
      </c>
      <c r="E44" s="9" t="s">
        <v>191</v>
      </c>
      <c r="F44" s="50">
        <v>-21907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5.75" customHeight="1">
      <c r="A45" s="9">
        <v>189</v>
      </c>
      <c r="B45" s="9" t="s">
        <v>222</v>
      </c>
      <c r="C45" s="9" t="s">
        <v>191</v>
      </c>
      <c r="D45" s="50">
        <v>-2800</v>
      </c>
      <c r="E45" s="9" t="s">
        <v>191</v>
      </c>
      <c r="F45" s="50">
        <v>-2800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5.75" customHeight="1">
      <c r="A46" s="9">
        <v>190</v>
      </c>
      <c r="B46" s="9" t="s">
        <v>223</v>
      </c>
      <c r="C46" s="9">
        <v>0</v>
      </c>
      <c r="D46" s="9"/>
      <c r="E46" s="9"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5.75" customHeight="1">
      <c r="A47" s="9">
        <v>191</v>
      </c>
      <c r="B47" s="9" t="s">
        <v>225</v>
      </c>
      <c r="C47" s="9" t="s">
        <v>191</v>
      </c>
      <c r="D47" s="50">
        <v>-3600</v>
      </c>
      <c r="E47" s="9" t="s">
        <v>191</v>
      </c>
      <c r="F47" s="50">
        <v>-3600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5.75" customHeight="1">
      <c r="A48" s="9">
        <v>192</v>
      </c>
      <c r="B48" s="9" t="s">
        <v>226</v>
      </c>
      <c r="C48" s="9" t="s">
        <v>191</v>
      </c>
      <c r="D48" s="50">
        <v>-1350</v>
      </c>
      <c r="E48" s="9" t="s">
        <v>191</v>
      </c>
      <c r="F48" s="50">
        <v>-1350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5.75" customHeight="1">
      <c r="A49" s="9">
        <v>195</v>
      </c>
      <c r="B49" s="9" t="s">
        <v>59</v>
      </c>
      <c r="C49" s="9" t="s">
        <v>191</v>
      </c>
      <c r="D49" s="50">
        <v>-88957</v>
      </c>
      <c r="E49" s="9" t="s">
        <v>191</v>
      </c>
      <c r="F49" s="50">
        <v>-124957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5.75" customHeight="1">
      <c r="A51" s="9">
        <v>199</v>
      </c>
      <c r="B51" s="9" t="s">
        <v>227</v>
      </c>
      <c r="C51" s="9" t="s">
        <v>191</v>
      </c>
      <c r="D51" s="50">
        <v>-88957</v>
      </c>
      <c r="E51" s="9" t="s">
        <v>191</v>
      </c>
      <c r="F51" s="50">
        <v>-629691.92000000004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5.75" customHeight="1">
      <c r="A53" s="9">
        <v>210</v>
      </c>
      <c r="B53" s="9" t="s">
        <v>229</v>
      </c>
      <c r="C53" s="9">
        <v>0</v>
      </c>
      <c r="D53" s="9"/>
      <c r="E53" s="9">
        <v>0</v>
      </c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5.75" customHeight="1">
      <c r="A54" s="9">
        <v>215</v>
      </c>
      <c r="B54" s="9" t="s">
        <v>230</v>
      </c>
      <c r="C54" s="9">
        <v>0</v>
      </c>
      <c r="D54" s="9"/>
      <c r="E54" s="9">
        <v>0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5.75" customHeight="1">
      <c r="A55" s="9">
        <v>221</v>
      </c>
      <c r="B55" s="9" t="s">
        <v>231</v>
      </c>
      <c r="C55" s="9">
        <v>0</v>
      </c>
      <c r="D55" s="9"/>
      <c r="E55" s="9">
        <v>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5.75" customHeight="1">
      <c r="A56" s="9">
        <v>231</v>
      </c>
      <c r="B56" s="9" t="s">
        <v>232</v>
      </c>
      <c r="C56" s="9">
        <v>0</v>
      </c>
      <c r="D56" s="9"/>
      <c r="E56" s="9">
        <v>0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5.75" customHeight="1">
      <c r="A57" s="9">
        <v>233</v>
      </c>
      <c r="B57" s="9" t="s">
        <v>233</v>
      </c>
      <c r="C57" s="9" t="s">
        <v>191</v>
      </c>
      <c r="D57" s="50">
        <v>-50000</v>
      </c>
      <c r="E57" s="9" t="s">
        <v>191</v>
      </c>
      <c r="F57" s="50">
        <v>-50000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5.75" customHeight="1">
      <c r="A58" s="9">
        <v>236</v>
      </c>
      <c r="B58" s="9" t="s">
        <v>234</v>
      </c>
      <c r="C58" s="9" t="s">
        <v>191</v>
      </c>
      <c r="D58" s="50">
        <v>-5505</v>
      </c>
      <c r="E58" s="9" t="s">
        <v>191</v>
      </c>
      <c r="F58" s="50">
        <v>-25505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5.75" customHeight="1">
      <c r="A59" s="9">
        <v>238</v>
      </c>
      <c r="B59" s="9" t="s">
        <v>235</v>
      </c>
      <c r="C59" s="9">
        <v>0</v>
      </c>
      <c r="D59" s="9"/>
      <c r="E59" s="9" t="s">
        <v>191</v>
      </c>
      <c r="F59" s="50">
        <v>-25810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5.75" customHeight="1">
      <c r="A60" s="9">
        <v>241</v>
      </c>
      <c r="B60" s="9" t="s">
        <v>236</v>
      </c>
      <c r="C60" s="9">
        <v>0</v>
      </c>
      <c r="D60" s="9"/>
      <c r="E60" s="9">
        <v>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5.75" customHeight="1">
      <c r="A61" s="9">
        <v>243</v>
      </c>
      <c r="B61" s="9" t="s">
        <v>237</v>
      </c>
      <c r="C61" s="9">
        <v>0</v>
      </c>
      <c r="D61" s="9"/>
      <c r="E61" s="9" t="s">
        <v>191</v>
      </c>
      <c r="F61" s="50">
        <v>-47098.8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5.75" customHeight="1">
      <c r="A62" s="9">
        <v>246</v>
      </c>
      <c r="B62" s="9" t="s">
        <v>238</v>
      </c>
      <c r="C62" s="9" t="s">
        <v>191</v>
      </c>
      <c r="D62" s="9">
        <v>-51</v>
      </c>
      <c r="E62" s="9" t="s">
        <v>191</v>
      </c>
      <c r="F62" s="9">
        <v>-51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5.75" customHeight="1">
      <c r="A63" s="9">
        <v>248</v>
      </c>
      <c r="B63" s="9" t="s">
        <v>239</v>
      </c>
      <c r="C63" s="9" t="s">
        <v>191</v>
      </c>
      <c r="D63" s="50">
        <v>-55556</v>
      </c>
      <c r="E63" s="9" t="s">
        <v>191</v>
      </c>
      <c r="F63" s="50">
        <v>-148464.79999999999</v>
      </c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5.75" customHeight="1">
      <c r="A65" s="9">
        <v>251</v>
      </c>
      <c r="B65" s="9" t="s">
        <v>240</v>
      </c>
      <c r="C65" s="9">
        <v>0</v>
      </c>
      <c r="D65" s="9"/>
      <c r="E65" s="9">
        <v>0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5.75" customHeight="1">
      <c r="A66" s="9">
        <v>256</v>
      </c>
      <c r="B66" s="9" t="s">
        <v>241</v>
      </c>
      <c r="C66" s="9">
        <v>0</v>
      </c>
      <c r="D66" s="9"/>
      <c r="E66" s="9">
        <v>0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5.75" customHeight="1">
      <c r="A67" s="9">
        <v>260</v>
      </c>
      <c r="B67" s="9" t="s">
        <v>242</v>
      </c>
      <c r="C67" s="9">
        <v>0</v>
      </c>
      <c r="D67" s="9"/>
      <c r="E67" s="9">
        <v>0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5.75" customHeight="1">
      <c r="A68" s="9">
        <v>262</v>
      </c>
      <c r="B68" s="9" t="s">
        <v>243</v>
      </c>
      <c r="C68" s="9">
        <v>0</v>
      </c>
      <c r="D68" s="9"/>
      <c r="E68" s="9">
        <v>0</v>
      </c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5.75" customHeight="1">
      <c r="A69" s="9">
        <v>264</v>
      </c>
      <c r="B69" s="9" t="s">
        <v>244</v>
      </c>
      <c r="C69" s="50">
        <v>4160</v>
      </c>
      <c r="D69" s="9"/>
      <c r="E69" s="50">
        <v>6685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5.75" customHeight="1">
      <c r="A70" s="9">
        <v>267</v>
      </c>
      <c r="B70" s="9" t="s">
        <v>245</v>
      </c>
      <c r="C70" s="9">
        <v>0</v>
      </c>
      <c r="D70" s="9"/>
      <c r="E70" s="9">
        <v>0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5.75" customHeight="1">
      <c r="A71" s="9">
        <v>268</v>
      </c>
      <c r="B71" s="9" t="s">
        <v>116</v>
      </c>
      <c r="C71" s="9">
        <v>0</v>
      </c>
      <c r="D71" s="9"/>
      <c r="E71" s="9">
        <v>0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5.75" customHeight="1">
      <c r="A72" s="9">
        <v>270</v>
      </c>
      <c r="B72" s="9" t="s">
        <v>248</v>
      </c>
      <c r="C72" s="50">
        <v>4500</v>
      </c>
      <c r="D72" s="9"/>
      <c r="E72" s="50">
        <v>4500</v>
      </c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5.75" customHeight="1">
      <c r="A73" s="9">
        <v>272</v>
      </c>
      <c r="B73" s="9" t="s">
        <v>249</v>
      </c>
      <c r="C73" s="9">
        <v>0</v>
      </c>
      <c r="D73" s="9"/>
      <c r="E73" s="9">
        <v>0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5.75" customHeight="1">
      <c r="A74" s="9">
        <v>278</v>
      </c>
      <c r="B74" s="9" t="s">
        <v>250</v>
      </c>
      <c r="C74" s="9">
        <v>0</v>
      </c>
      <c r="D74" s="9"/>
      <c r="E74" s="50">
        <v>4826.25</v>
      </c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5.75" customHeight="1">
      <c r="A75" s="9">
        <v>279</v>
      </c>
      <c r="B75" s="9" t="s">
        <v>251</v>
      </c>
      <c r="C75" s="9">
        <v>0</v>
      </c>
      <c r="D75" s="9"/>
      <c r="E75" s="9">
        <v>0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5.75" customHeight="1">
      <c r="A76" s="9">
        <v>280</v>
      </c>
      <c r="B76" s="9" t="s">
        <v>252</v>
      </c>
      <c r="C76" s="9">
        <v>0</v>
      </c>
      <c r="D76" s="9"/>
      <c r="E76" s="50">
        <v>6491.85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5.75" customHeight="1">
      <c r="A77" s="9">
        <v>282</v>
      </c>
      <c r="B77" s="9" t="s">
        <v>109</v>
      </c>
      <c r="C77" s="9">
        <v>183</v>
      </c>
      <c r="D77" s="9"/>
      <c r="E77" s="50">
        <v>1441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5.75" customHeight="1">
      <c r="A78" s="9">
        <v>284</v>
      </c>
      <c r="B78" s="9" t="s">
        <v>253</v>
      </c>
      <c r="C78" s="9">
        <v>0</v>
      </c>
      <c r="D78" s="9"/>
      <c r="E78" s="9">
        <v>150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5.75" customHeight="1">
      <c r="A79" s="9">
        <v>286</v>
      </c>
      <c r="B79" s="9" t="s">
        <v>254</v>
      </c>
      <c r="C79" s="9">
        <v>0</v>
      </c>
      <c r="D79" s="9"/>
      <c r="E79" s="9">
        <v>0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5.75" customHeight="1">
      <c r="A80" s="9">
        <v>288</v>
      </c>
      <c r="B80" s="9" t="s">
        <v>255</v>
      </c>
      <c r="C80" s="9">
        <v>0</v>
      </c>
      <c r="D80" s="9"/>
      <c r="E80" s="50">
        <v>4270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5.75" customHeight="1">
      <c r="A81" s="9">
        <v>289</v>
      </c>
      <c r="B81" s="9" t="s">
        <v>256</v>
      </c>
      <c r="C81" s="9">
        <v>0</v>
      </c>
      <c r="D81" s="9"/>
      <c r="E81" s="50">
        <v>5141.84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5.75" customHeight="1">
      <c r="A82" s="9">
        <v>291</v>
      </c>
      <c r="B82" s="9" t="s">
        <v>257</v>
      </c>
      <c r="C82" s="50">
        <v>1067.95</v>
      </c>
      <c r="D82" s="9"/>
      <c r="E82" s="50">
        <v>1317.95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5.75" customHeight="1">
      <c r="A83" s="9">
        <v>292</v>
      </c>
      <c r="B83" s="9" t="s">
        <v>258</v>
      </c>
      <c r="C83" s="9">
        <v>0</v>
      </c>
      <c r="D83" s="9"/>
      <c r="E83" s="9">
        <v>0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5.75" customHeight="1">
      <c r="A84" s="9">
        <v>294</v>
      </c>
      <c r="B84" s="9" t="s">
        <v>259</v>
      </c>
      <c r="C84" s="9">
        <v>130</v>
      </c>
      <c r="D84" s="9"/>
      <c r="E84" s="50">
        <v>2377.25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5.75" customHeight="1">
      <c r="A85" s="9">
        <v>296</v>
      </c>
      <c r="B85" s="9" t="s">
        <v>260</v>
      </c>
      <c r="C85" s="9">
        <v>0</v>
      </c>
      <c r="D85" s="9"/>
      <c r="E85" s="9">
        <v>0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5.75" customHeight="1">
      <c r="A86" s="9">
        <v>297</v>
      </c>
      <c r="B86" s="9" t="s">
        <v>261</v>
      </c>
      <c r="C86" s="50">
        <v>69543.839999999997</v>
      </c>
      <c r="D86" s="9"/>
      <c r="E86" s="50">
        <v>69543.839999999997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5.75" customHeight="1">
      <c r="A87" s="9">
        <v>299</v>
      </c>
      <c r="B87" s="9" t="s">
        <v>262</v>
      </c>
      <c r="C87" s="50">
        <v>79584.789999999994</v>
      </c>
      <c r="D87" s="9"/>
      <c r="E87" s="50">
        <v>106744.98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5.75" customHeight="1">
      <c r="A89" s="9">
        <v>300</v>
      </c>
      <c r="B89" s="9" t="s">
        <v>263</v>
      </c>
      <c r="C89" s="50">
        <v>24028.79</v>
      </c>
      <c r="D89" s="9"/>
      <c r="E89" s="9" t="s">
        <v>191</v>
      </c>
      <c r="F89" s="50">
        <v>-41719.82</v>
      </c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5.75" customHeight="1">
      <c r="A91" s="9">
        <v>315</v>
      </c>
      <c r="B91" s="9" t="s">
        <v>264</v>
      </c>
      <c r="C91" s="9">
        <v>0</v>
      </c>
      <c r="D91" s="9"/>
      <c r="E91" s="9" t="s">
        <v>191</v>
      </c>
      <c r="F91" s="9">
        <v>-200</v>
      </c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5.75" customHeight="1">
      <c r="A92" s="9">
        <v>321</v>
      </c>
      <c r="B92" s="9" t="s">
        <v>265</v>
      </c>
      <c r="C92" s="50">
        <v>19307</v>
      </c>
      <c r="D92" s="9"/>
      <c r="E92" s="9" t="s">
        <v>191</v>
      </c>
      <c r="F92" s="50">
        <v>-112262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5.75" customHeight="1">
      <c r="A93" s="9">
        <v>331</v>
      </c>
      <c r="B93" s="9" t="s">
        <v>232</v>
      </c>
      <c r="C93" s="9">
        <v>0</v>
      </c>
      <c r="D93" s="9"/>
      <c r="E93" s="9" t="s">
        <v>191</v>
      </c>
      <c r="F93" s="50">
        <v>-4889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5.75" customHeight="1">
      <c r="A94" s="9">
        <v>332</v>
      </c>
      <c r="B94" s="9" t="s">
        <v>266</v>
      </c>
      <c r="C94" s="9">
        <v>0</v>
      </c>
      <c r="D94" s="9"/>
      <c r="E94" s="9" t="s">
        <v>191</v>
      </c>
      <c r="F94" s="50">
        <v>-11824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5.75" customHeight="1">
      <c r="A95" s="9">
        <v>333</v>
      </c>
      <c r="B95" s="9" t="s">
        <v>233</v>
      </c>
      <c r="C95" s="9">
        <v>0</v>
      </c>
      <c r="D95" s="9"/>
      <c r="E95" s="9">
        <v>0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5.75" customHeight="1">
      <c r="A96" s="9">
        <v>336</v>
      </c>
      <c r="B96" s="9" t="s">
        <v>234</v>
      </c>
      <c r="C96" s="9">
        <v>0</v>
      </c>
      <c r="D96" s="9"/>
      <c r="E96" s="9">
        <v>0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5.75" customHeight="1">
      <c r="A97" s="9">
        <v>338</v>
      </c>
      <c r="B97" s="9" t="s">
        <v>235</v>
      </c>
      <c r="C97" s="9">
        <v>0</v>
      </c>
      <c r="D97" s="9"/>
      <c r="E97" s="9">
        <v>0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5.75" customHeight="1">
      <c r="A98" s="9">
        <v>345</v>
      </c>
      <c r="B98" s="9" t="s">
        <v>239</v>
      </c>
      <c r="C98" s="50">
        <v>19307</v>
      </c>
      <c r="D98" s="9"/>
      <c r="E98" s="9" t="s">
        <v>191</v>
      </c>
      <c r="F98" s="50">
        <v>-129175</v>
      </c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5.75" customHeight="1">
      <c r="A100" s="9">
        <v>351</v>
      </c>
      <c r="B100" s="9" t="s">
        <v>240</v>
      </c>
      <c r="C100" s="9">
        <v>0</v>
      </c>
      <c r="D100" s="9"/>
      <c r="E100" s="50">
        <v>2467.5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5.75" customHeight="1">
      <c r="A101" s="9">
        <v>356</v>
      </c>
      <c r="B101" s="9" t="s">
        <v>241</v>
      </c>
      <c r="C101" s="9">
        <v>0</v>
      </c>
      <c r="D101" s="9"/>
      <c r="E101" s="9">
        <v>0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5.75" customHeight="1">
      <c r="A102" s="9">
        <v>360</v>
      </c>
      <c r="B102" s="9" t="s">
        <v>242</v>
      </c>
      <c r="C102" s="9">
        <v>0</v>
      </c>
      <c r="D102" s="9"/>
      <c r="E102" s="9">
        <v>0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5.75" customHeight="1">
      <c r="A103" s="9">
        <v>362</v>
      </c>
      <c r="B103" s="9" t="s">
        <v>243</v>
      </c>
      <c r="C103" s="9">
        <v>0</v>
      </c>
      <c r="D103" s="9"/>
      <c r="E103" s="9">
        <v>0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5.75" customHeight="1">
      <c r="A104" s="9">
        <v>365</v>
      </c>
      <c r="B104" s="9" t="s">
        <v>267</v>
      </c>
      <c r="C104" s="9">
        <v>0</v>
      </c>
      <c r="D104" s="9"/>
      <c r="E104" s="9">
        <v>0</v>
      </c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5.75" customHeight="1">
      <c r="A105" s="9">
        <v>370</v>
      </c>
      <c r="B105" s="9" t="s">
        <v>247</v>
      </c>
      <c r="C105" s="9">
        <v>0</v>
      </c>
      <c r="D105" s="9"/>
      <c r="E105" s="9">
        <v>0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5.75" customHeight="1">
      <c r="A106" s="9">
        <v>372</v>
      </c>
      <c r="B106" s="9" t="s">
        <v>249</v>
      </c>
      <c r="C106" s="9">
        <v>0</v>
      </c>
      <c r="D106" s="9"/>
      <c r="E106" s="9">
        <v>0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5.75" customHeight="1">
      <c r="A107" s="9">
        <v>378</v>
      </c>
      <c r="B107" s="9" t="s">
        <v>268</v>
      </c>
      <c r="C107" s="9">
        <v>0</v>
      </c>
      <c r="D107" s="9"/>
      <c r="E107" s="9">
        <v>0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5.75" customHeight="1">
      <c r="A108" s="9">
        <v>382</v>
      </c>
      <c r="B108" s="9" t="s">
        <v>109</v>
      </c>
      <c r="C108" s="9">
        <v>117</v>
      </c>
      <c r="D108" s="9"/>
      <c r="E108" s="9">
        <v>374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5.75" customHeight="1">
      <c r="A109" s="9">
        <v>384</v>
      </c>
      <c r="B109" s="9" t="s">
        <v>253</v>
      </c>
      <c r="C109" s="9">
        <v>0</v>
      </c>
      <c r="D109" s="9"/>
      <c r="E109" s="9">
        <v>0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5.75" customHeight="1">
      <c r="A110" s="9">
        <v>386</v>
      </c>
      <c r="B110" s="9" t="s">
        <v>269</v>
      </c>
      <c r="C110" s="9">
        <v>0</v>
      </c>
      <c r="D110" s="9"/>
      <c r="E110" s="50">
        <v>3978.52</v>
      </c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5.75" customHeight="1">
      <c r="A111" s="9">
        <v>388</v>
      </c>
      <c r="B111" s="9" t="s">
        <v>255</v>
      </c>
      <c r="C111" s="9">
        <v>0</v>
      </c>
      <c r="D111" s="9"/>
      <c r="E111" s="9">
        <v>0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5.75" customHeight="1">
      <c r="A112" s="9">
        <v>389</v>
      </c>
      <c r="B112" s="9" t="s">
        <v>256</v>
      </c>
      <c r="C112" s="9">
        <v>0</v>
      </c>
      <c r="D112" s="9"/>
      <c r="E112" s="9">
        <v>0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5.75" customHeight="1">
      <c r="A113" s="9">
        <v>391</v>
      </c>
      <c r="B113" s="9" t="s">
        <v>257</v>
      </c>
      <c r="C113" s="9">
        <v>0</v>
      </c>
      <c r="D113" s="9"/>
      <c r="E113" s="9">
        <v>0</v>
      </c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5.75" customHeight="1">
      <c r="A114" s="9">
        <v>392</v>
      </c>
      <c r="B114" s="9" t="s">
        <v>116</v>
      </c>
      <c r="C114" s="9">
        <v>0</v>
      </c>
      <c r="D114" s="9"/>
      <c r="E114" s="50">
        <v>9330.1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5.75" customHeight="1">
      <c r="A115" s="9">
        <v>393</v>
      </c>
      <c r="B115" s="9" t="s">
        <v>271</v>
      </c>
      <c r="C115" s="9">
        <v>0</v>
      </c>
      <c r="D115" s="9"/>
      <c r="E115" s="50">
        <v>52500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5.75" customHeight="1">
      <c r="A116" s="9">
        <v>394</v>
      </c>
      <c r="B116" s="9" t="s">
        <v>272</v>
      </c>
      <c r="C116" s="50">
        <v>22041</v>
      </c>
      <c r="D116" s="9"/>
      <c r="E116" s="50">
        <v>22041</v>
      </c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5.75" customHeight="1">
      <c r="A117" s="9">
        <v>398</v>
      </c>
      <c r="B117" s="9" t="s">
        <v>273</v>
      </c>
      <c r="C117" s="50">
        <v>22158</v>
      </c>
      <c r="D117" s="9"/>
      <c r="E117" s="50">
        <v>90691.12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5.75" customHeight="1">
      <c r="A119" s="9">
        <v>399</v>
      </c>
      <c r="B119" s="9" t="s">
        <v>274</v>
      </c>
      <c r="C119" s="50">
        <v>41465</v>
      </c>
      <c r="D119" s="9"/>
      <c r="E119" s="9" t="s">
        <v>191</v>
      </c>
      <c r="F119" s="50">
        <v>-38483.879999999997</v>
      </c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5.75" customHeight="1">
      <c r="A121" s="9">
        <v>410</v>
      </c>
      <c r="B121" s="9" t="s">
        <v>275</v>
      </c>
      <c r="C121" s="50">
        <v>13923</v>
      </c>
      <c r="D121" s="9"/>
      <c r="E121" s="9" t="s">
        <v>191</v>
      </c>
      <c r="F121" s="50">
        <v>-67617</v>
      </c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5.75" customHeight="1">
      <c r="A122" s="9">
        <v>412</v>
      </c>
      <c r="B122" s="9" t="s">
        <v>276</v>
      </c>
      <c r="C122" s="9">
        <v>0</v>
      </c>
      <c r="D122" s="9"/>
      <c r="E122" s="9" t="s">
        <v>191</v>
      </c>
      <c r="F122" s="50">
        <v>-16070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5.75" customHeight="1">
      <c r="A123" s="9">
        <v>431</v>
      </c>
      <c r="B123" s="9" t="s">
        <v>232</v>
      </c>
      <c r="C123" s="9">
        <v>0</v>
      </c>
      <c r="D123" s="9"/>
      <c r="E123" s="9" t="s">
        <v>191</v>
      </c>
      <c r="F123" s="50">
        <v>-24442</v>
      </c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5.75" customHeight="1">
      <c r="A124" s="9">
        <v>433</v>
      </c>
      <c r="B124" s="9" t="s">
        <v>233</v>
      </c>
      <c r="C124" s="9">
        <v>0</v>
      </c>
      <c r="D124" s="9"/>
      <c r="E124" s="9">
        <v>0</v>
      </c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5.75" customHeight="1">
      <c r="A125" s="9">
        <v>436</v>
      </c>
      <c r="B125" s="9" t="s">
        <v>234</v>
      </c>
      <c r="C125" s="9">
        <v>0</v>
      </c>
      <c r="D125" s="9"/>
      <c r="E125" s="9" t="s">
        <v>191</v>
      </c>
      <c r="F125" s="50">
        <v>-5565.5</v>
      </c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5.75" customHeight="1">
      <c r="A126" s="9">
        <v>438</v>
      </c>
      <c r="B126" s="9" t="s">
        <v>235</v>
      </c>
      <c r="C126" s="9">
        <v>0</v>
      </c>
      <c r="D126" s="9"/>
      <c r="E126" s="9">
        <v>0</v>
      </c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5.75" customHeight="1">
      <c r="A127" s="9">
        <v>440</v>
      </c>
      <c r="B127" s="9" t="s">
        <v>277</v>
      </c>
      <c r="C127" s="9">
        <v>502.05</v>
      </c>
      <c r="D127" s="9"/>
      <c r="E127" s="9" t="s">
        <v>191</v>
      </c>
      <c r="F127" s="50">
        <v>-7409.36</v>
      </c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5.75" customHeight="1">
      <c r="A128" s="9">
        <v>448</v>
      </c>
      <c r="B128" s="9" t="s">
        <v>239</v>
      </c>
      <c r="C128" s="50">
        <v>14425.05</v>
      </c>
      <c r="D128" s="9"/>
      <c r="E128" s="9" t="s">
        <v>191</v>
      </c>
      <c r="F128" s="50">
        <f>SUM(F121:F127)</f>
        <v>-121103.86</v>
      </c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5.75" customHeight="1">
      <c r="A130" s="9">
        <v>451</v>
      </c>
      <c r="B130" s="9" t="s">
        <v>240</v>
      </c>
      <c r="C130" s="9">
        <v>821.25</v>
      </c>
      <c r="D130" s="9"/>
      <c r="E130" s="50">
        <v>14120.5</v>
      </c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5.75" customHeight="1">
      <c r="A131" s="9">
        <v>456</v>
      </c>
      <c r="B131" s="9" t="s">
        <v>241</v>
      </c>
      <c r="C131" s="9">
        <v>0</v>
      </c>
      <c r="D131" s="9"/>
      <c r="E131" s="50">
        <v>12820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5.75" customHeight="1">
      <c r="A132" s="9">
        <v>460</v>
      </c>
      <c r="B132" s="9" t="s">
        <v>242</v>
      </c>
      <c r="C132" s="9">
        <v>0</v>
      </c>
      <c r="D132" s="9"/>
      <c r="E132" s="9">
        <v>0</v>
      </c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5.75" customHeight="1">
      <c r="A133" s="9">
        <v>462</v>
      </c>
      <c r="B133" s="9" t="s">
        <v>243</v>
      </c>
      <c r="C133" s="9">
        <v>0</v>
      </c>
      <c r="D133" s="9"/>
      <c r="E133" s="50">
        <v>16104.19</v>
      </c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5.75" customHeight="1">
      <c r="A134" s="9">
        <v>464</v>
      </c>
      <c r="B134" s="9" t="s">
        <v>244</v>
      </c>
      <c r="C134" s="9" t="s">
        <v>191</v>
      </c>
      <c r="D134" s="9">
        <v>-381.25</v>
      </c>
      <c r="E134" s="9">
        <v>537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5.75" customHeight="1">
      <c r="A135" s="9">
        <v>470</v>
      </c>
      <c r="B135" s="9" t="s">
        <v>247</v>
      </c>
      <c r="C135" s="50">
        <f>17965-4200</f>
        <v>13765</v>
      </c>
      <c r="D135" s="9"/>
      <c r="E135" s="50">
        <f>47247.33-4200</f>
        <v>43047.33</v>
      </c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5.75" customHeight="1">
      <c r="A136" s="9">
        <v>472</v>
      </c>
      <c r="B136" s="9" t="s">
        <v>249</v>
      </c>
      <c r="C136" s="9">
        <v>-1974</v>
      </c>
      <c r="D136" s="9"/>
      <c r="E136" s="50">
        <f>2139-1974</f>
        <v>165</v>
      </c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5.75" customHeight="1">
      <c r="A137" s="9">
        <v>475</v>
      </c>
      <c r="B137" s="9" t="s">
        <v>267</v>
      </c>
      <c r="C137" s="50">
        <v>1200</v>
      </c>
      <c r="D137" s="9"/>
      <c r="E137" s="50">
        <v>35190</v>
      </c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5.75" customHeight="1">
      <c r="A138" s="9">
        <v>478</v>
      </c>
      <c r="B138" s="9" t="s">
        <v>279</v>
      </c>
      <c r="C138" s="9">
        <v>0</v>
      </c>
      <c r="D138" s="9"/>
      <c r="E138" s="9">
        <v>0</v>
      </c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5.75" customHeight="1">
      <c r="A139" s="9">
        <v>482</v>
      </c>
      <c r="B139" s="9" t="s">
        <v>109</v>
      </c>
      <c r="C139" s="9">
        <v>303</v>
      </c>
      <c r="D139" s="9"/>
      <c r="E139" s="50">
        <v>2134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5.75" customHeight="1">
      <c r="A140" s="9">
        <v>484</v>
      </c>
      <c r="B140" s="9" t="s">
        <v>280</v>
      </c>
      <c r="C140" s="9">
        <v>0</v>
      </c>
      <c r="D140" s="9"/>
      <c r="E140" s="9">
        <v>0</v>
      </c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5.75" customHeight="1">
      <c r="A141" s="9">
        <v>486</v>
      </c>
      <c r="B141" s="9" t="s">
        <v>281</v>
      </c>
      <c r="C141" s="9">
        <v>0</v>
      </c>
      <c r="D141" s="9"/>
      <c r="E141" s="9">
        <v>0</v>
      </c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5.75" customHeight="1">
      <c r="A142" s="9">
        <v>488</v>
      </c>
      <c r="B142" s="9" t="s">
        <v>255</v>
      </c>
      <c r="C142" s="9">
        <v>0</v>
      </c>
      <c r="D142" s="9"/>
      <c r="E142" s="9">
        <v>0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5.75" customHeight="1">
      <c r="A143" s="9">
        <v>489</v>
      </c>
      <c r="B143" s="9" t="s">
        <v>256</v>
      </c>
      <c r="C143" s="9">
        <v>0</v>
      </c>
      <c r="D143" s="9"/>
      <c r="E143" s="9">
        <v>0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5.75" customHeight="1">
      <c r="A144" s="9">
        <v>491</v>
      </c>
      <c r="B144" s="9" t="s">
        <v>257</v>
      </c>
      <c r="C144" s="9">
        <v>0</v>
      </c>
      <c r="D144" s="9"/>
      <c r="E144" s="9">
        <v>800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5.75" customHeight="1">
      <c r="A145" s="9">
        <v>492</v>
      </c>
      <c r="B145" s="9" t="s">
        <v>258</v>
      </c>
      <c r="C145" s="9">
        <v>0</v>
      </c>
      <c r="D145" s="9"/>
      <c r="E145" s="9">
        <v>0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5.75" customHeight="1">
      <c r="A146" s="9">
        <v>497</v>
      </c>
      <c r="B146" s="9" t="s">
        <v>262</v>
      </c>
      <c r="C146" s="50">
        <f>SUM(C130:C145)</f>
        <v>14115.25</v>
      </c>
      <c r="D146" s="9"/>
      <c r="E146" s="50">
        <f>SUM(E130:E145)</f>
        <v>124918.02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5.75" customHeight="1">
      <c r="A148" s="9">
        <v>498</v>
      </c>
      <c r="B148" s="9" t="s">
        <v>274</v>
      </c>
      <c r="C148" s="50">
        <f>C128+C146</f>
        <v>28540.3</v>
      </c>
      <c r="D148" s="50"/>
      <c r="E148" s="50">
        <f>F128+E146</f>
        <v>3814.1600000000035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5.75" customHeight="1">
      <c r="A150" s="9">
        <v>515</v>
      </c>
      <c r="B150" s="9" t="s">
        <v>230</v>
      </c>
      <c r="C150" s="50">
        <v>18267</v>
      </c>
      <c r="D150" s="9"/>
      <c r="E150" s="9" t="s">
        <v>191</v>
      </c>
      <c r="F150" s="50">
        <v>-43428</v>
      </c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5.75" customHeight="1">
      <c r="A151" s="9">
        <v>520</v>
      </c>
      <c r="B151" s="9" t="s">
        <v>282</v>
      </c>
      <c r="C151" s="9" t="s">
        <v>191</v>
      </c>
      <c r="D151" s="9">
        <v>-168</v>
      </c>
      <c r="E151" s="9" t="s">
        <v>191</v>
      </c>
      <c r="F151" s="50">
        <v>-1471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5.75" customHeight="1">
      <c r="A152" s="9">
        <v>531</v>
      </c>
      <c r="B152" s="9" t="s">
        <v>232</v>
      </c>
      <c r="C152" s="9">
        <v>0</v>
      </c>
      <c r="D152" s="9"/>
      <c r="E152" s="9" t="s">
        <v>191</v>
      </c>
      <c r="F152" s="50">
        <v>-4512</v>
      </c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5.75" customHeight="1">
      <c r="A153" s="9">
        <v>533</v>
      </c>
      <c r="B153" s="9" t="s">
        <v>233</v>
      </c>
      <c r="C153" s="9">
        <v>0</v>
      </c>
      <c r="D153" s="9"/>
      <c r="E153" s="9">
        <v>0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5.75" customHeight="1">
      <c r="A154" s="9">
        <v>536</v>
      </c>
      <c r="B154" s="9" t="s">
        <v>234</v>
      </c>
      <c r="C154" s="9">
        <v>0</v>
      </c>
      <c r="D154" s="9"/>
      <c r="E154" s="9">
        <v>0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5.75" customHeight="1">
      <c r="A155" s="9">
        <v>548</v>
      </c>
      <c r="B155" s="9" t="s">
        <v>239</v>
      </c>
      <c r="C155" s="50">
        <v>18099</v>
      </c>
      <c r="D155" s="9"/>
      <c r="E155" s="9" t="s">
        <v>191</v>
      </c>
      <c r="F155" s="50">
        <v>-49411</v>
      </c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5.75" customHeight="1">
      <c r="A157" s="9">
        <v>551</v>
      </c>
      <c r="B157" s="9" t="s">
        <v>240</v>
      </c>
      <c r="C157" s="50">
        <v>5608.75</v>
      </c>
      <c r="D157" s="9"/>
      <c r="E157" s="50">
        <v>10042.5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5.75" customHeight="1">
      <c r="A158" s="9">
        <v>556</v>
      </c>
      <c r="B158" s="9" t="s">
        <v>241</v>
      </c>
      <c r="C158" s="9">
        <v>0</v>
      </c>
      <c r="D158" s="9"/>
      <c r="E158" s="9">
        <v>0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5.75" customHeight="1">
      <c r="A159" s="9">
        <v>560</v>
      </c>
      <c r="B159" s="9" t="s">
        <v>242</v>
      </c>
      <c r="C159" s="9">
        <v>0</v>
      </c>
      <c r="D159" s="9"/>
      <c r="E159" s="50">
        <v>4428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5.75" customHeight="1">
      <c r="A160" s="9">
        <v>562</v>
      </c>
      <c r="B160" s="9" t="s">
        <v>243</v>
      </c>
      <c r="C160" s="9">
        <v>0</v>
      </c>
      <c r="D160" s="9"/>
      <c r="E160" s="9">
        <v>0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5.75" customHeight="1">
      <c r="A161" s="9">
        <v>564</v>
      </c>
      <c r="B161" s="9" t="s">
        <v>283</v>
      </c>
      <c r="C161" s="9">
        <v>314</v>
      </c>
      <c r="D161" s="9"/>
      <c r="E161" s="50">
        <v>1142</v>
      </c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5.75" customHeight="1">
      <c r="A162" s="9">
        <v>570</v>
      </c>
      <c r="B162" s="9" t="s">
        <v>247</v>
      </c>
      <c r="C162" s="50">
        <v>3480</v>
      </c>
      <c r="D162" s="9"/>
      <c r="E162" s="50">
        <v>6640</v>
      </c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5.75" customHeight="1">
      <c r="A163" s="9">
        <v>572</v>
      </c>
      <c r="B163" s="9" t="s">
        <v>249</v>
      </c>
      <c r="C163" s="9">
        <v>0</v>
      </c>
      <c r="D163" s="9"/>
      <c r="E163" s="9">
        <v>0</v>
      </c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5.75" customHeight="1">
      <c r="A164" s="9">
        <v>575</v>
      </c>
      <c r="B164" s="9" t="s">
        <v>267</v>
      </c>
      <c r="C164" s="9">
        <v>0</v>
      </c>
      <c r="D164" s="9"/>
      <c r="E164" s="50">
        <v>28800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5.75" customHeight="1">
      <c r="A165" s="9">
        <v>578</v>
      </c>
      <c r="B165" s="9" t="s">
        <v>279</v>
      </c>
      <c r="C165" s="9">
        <v>0</v>
      </c>
      <c r="D165" s="9"/>
      <c r="E165" s="9">
        <v>0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5.75" customHeight="1">
      <c r="A166" s="9">
        <v>582</v>
      </c>
      <c r="B166" s="9" t="s">
        <v>109</v>
      </c>
      <c r="C166" s="9">
        <v>0</v>
      </c>
      <c r="D166" s="9"/>
      <c r="E166" s="9">
        <v>44</v>
      </c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5.75" customHeight="1">
      <c r="A167" s="9">
        <v>584</v>
      </c>
      <c r="B167" s="9" t="s">
        <v>284</v>
      </c>
      <c r="C167" s="9">
        <v>0</v>
      </c>
      <c r="D167" s="9"/>
      <c r="E167" s="9">
        <v>0</v>
      </c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5.75" customHeight="1">
      <c r="A168" s="9">
        <v>588</v>
      </c>
      <c r="B168" s="9" t="s">
        <v>255</v>
      </c>
      <c r="C168" s="9">
        <v>0</v>
      </c>
      <c r="D168" s="9"/>
      <c r="E168" s="50">
        <v>1606.16</v>
      </c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5.75" customHeight="1">
      <c r="A169" s="9">
        <v>589</v>
      </c>
      <c r="B169" s="9" t="s">
        <v>256</v>
      </c>
      <c r="C169" s="9">
        <v>0</v>
      </c>
      <c r="D169" s="9"/>
      <c r="E169" s="9">
        <v>0</v>
      </c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5.75" customHeight="1">
      <c r="A170" s="9">
        <v>591</v>
      </c>
      <c r="B170" s="9" t="s">
        <v>257</v>
      </c>
      <c r="C170" s="9">
        <v>0</v>
      </c>
      <c r="D170" s="9"/>
      <c r="E170" s="9">
        <v>0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5.75" customHeight="1">
      <c r="A171" s="9">
        <v>592</v>
      </c>
      <c r="B171" s="9" t="s">
        <v>258</v>
      </c>
      <c r="C171" s="9">
        <v>0</v>
      </c>
      <c r="D171" s="9"/>
      <c r="E171" s="9">
        <v>0</v>
      </c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5.75" customHeight="1">
      <c r="A172" s="9">
        <v>594</v>
      </c>
      <c r="B172" s="9" t="s">
        <v>272</v>
      </c>
      <c r="C172" s="9">
        <v>0</v>
      </c>
      <c r="D172" s="9"/>
      <c r="E172" s="9">
        <v>0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5.75" customHeight="1">
      <c r="A173" s="9">
        <v>596</v>
      </c>
      <c r="B173" s="9" t="s">
        <v>262</v>
      </c>
      <c r="C173" s="50">
        <v>9402.75</v>
      </c>
      <c r="D173" s="9"/>
      <c r="E173" s="50">
        <v>52702.66</v>
      </c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5.75" customHeight="1">
      <c r="A175" s="9">
        <v>598</v>
      </c>
      <c r="B175" s="9" t="s">
        <v>274</v>
      </c>
      <c r="C175" s="50">
        <v>27501.75</v>
      </c>
      <c r="D175" s="9"/>
      <c r="E175" s="50">
        <v>3291.66</v>
      </c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5.75" customHeight="1">
      <c r="A177" s="9">
        <v>615</v>
      </c>
      <c r="B177" s="9" t="s">
        <v>230</v>
      </c>
      <c r="C177" s="9">
        <v>0</v>
      </c>
      <c r="D177" s="9"/>
      <c r="E177" s="9">
        <v>0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5.75" customHeight="1">
      <c r="A178" s="9">
        <v>638</v>
      </c>
      <c r="B178" s="9" t="s">
        <v>235</v>
      </c>
      <c r="C178" s="9">
        <v>0</v>
      </c>
      <c r="D178" s="9"/>
      <c r="E178" s="9">
        <v>0</v>
      </c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5.75" customHeight="1">
      <c r="A179" s="9">
        <v>648</v>
      </c>
      <c r="B179" s="9" t="s">
        <v>239</v>
      </c>
      <c r="C179" s="9">
        <v>0</v>
      </c>
      <c r="D179" s="9"/>
      <c r="E179" s="9">
        <v>0</v>
      </c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5.75" customHeight="1">
      <c r="A181" s="9">
        <v>656</v>
      </c>
      <c r="B181" s="9" t="s">
        <v>241</v>
      </c>
      <c r="C181" s="9">
        <v>0</v>
      </c>
      <c r="D181" s="9"/>
      <c r="E181" s="9">
        <v>0</v>
      </c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5.75" customHeight="1">
      <c r="A182" s="9">
        <v>660</v>
      </c>
      <c r="B182" s="9" t="s">
        <v>242</v>
      </c>
      <c r="C182" s="9">
        <v>0</v>
      </c>
      <c r="D182" s="9"/>
      <c r="E182" s="9">
        <v>0</v>
      </c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5.75" customHeight="1">
      <c r="A183" s="9">
        <v>670</v>
      </c>
      <c r="B183" s="9" t="s">
        <v>247</v>
      </c>
      <c r="C183" s="9">
        <v>0</v>
      </c>
      <c r="D183" s="9"/>
      <c r="E183" s="9">
        <v>0</v>
      </c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5.75" customHeight="1">
      <c r="A184" s="9">
        <v>672</v>
      </c>
      <c r="B184" s="9" t="s">
        <v>249</v>
      </c>
      <c r="C184" s="9">
        <v>0</v>
      </c>
      <c r="D184" s="9"/>
      <c r="E184" s="9">
        <v>0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5.75" customHeight="1">
      <c r="A185" s="9">
        <v>675</v>
      </c>
      <c r="B185" s="9" t="s">
        <v>285</v>
      </c>
      <c r="C185" s="9">
        <v>0</v>
      </c>
      <c r="D185" s="9"/>
      <c r="E185" s="9">
        <v>0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5.75" customHeight="1">
      <c r="A186" s="9">
        <v>688</v>
      </c>
      <c r="B186" s="9" t="s">
        <v>255</v>
      </c>
      <c r="C186" s="9">
        <v>0</v>
      </c>
      <c r="D186" s="9"/>
      <c r="E186" s="9">
        <v>0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5.75" customHeight="1">
      <c r="A187" s="9">
        <v>691</v>
      </c>
      <c r="B187" s="9" t="s">
        <v>286</v>
      </c>
      <c r="C187" s="9">
        <v>0</v>
      </c>
      <c r="D187" s="9"/>
      <c r="E187" s="9">
        <v>0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5.75" customHeight="1">
      <c r="A188" s="9">
        <v>692</v>
      </c>
      <c r="B188" s="9" t="s">
        <v>258</v>
      </c>
      <c r="C188" s="9">
        <v>0</v>
      </c>
      <c r="D188" s="9"/>
      <c r="E188" s="9">
        <v>0</v>
      </c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5.75" customHeight="1">
      <c r="A189" s="9">
        <v>698</v>
      </c>
      <c r="B189" s="9" t="s">
        <v>287</v>
      </c>
      <c r="C189" s="9">
        <v>0</v>
      </c>
      <c r="D189" s="9"/>
      <c r="E189" s="9">
        <v>0</v>
      </c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5.75" customHeight="1">
      <c r="A191" s="9">
        <v>700</v>
      </c>
      <c r="B191" s="9" t="s">
        <v>274</v>
      </c>
      <c r="C191" s="9">
        <v>0</v>
      </c>
      <c r="D191" s="9"/>
      <c r="E191" s="9">
        <v>0</v>
      </c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5.75" customHeight="1">
      <c r="A193" s="9">
        <v>715</v>
      </c>
      <c r="B193" s="9" t="s">
        <v>230</v>
      </c>
      <c r="C193" s="9">
        <v>200</v>
      </c>
      <c r="D193" s="9"/>
      <c r="E193" s="9" t="s">
        <v>191</v>
      </c>
      <c r="F193" s="50">
        <v>-19225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5.75" customHeight="1">
      <c r="A194" s="9">
        <v>731</v>
      </c>
      <c r="B194" s="9" t="s">
        <v>232</v>
      </c>
      <c r="C194" s="9">
        <v>0</v>
      </c>
      <c r="D194" s="9"/>
      <c r="E194" s="9" t="s">
        <v>191</v>
      </c>
      <c r="F194" s="50">
        <v>-1504</v>
      </c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5.75" customHeight="1">
      <c r="A195" s="9">
        <v>732</v>
      </c>
      <c r="B195" s="9" t="s">
        <v>266</v>
      </c>
      <c r="C195" s="9">
        <v>0</v>
      </c>
      <c r="D195" s="9"/>
      <c r="E195" s="9" t="s">
        <v>191</v>
      </c>
      <c r="F195" s="9">
        <v>-672</v>
      </c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5.75" customHeight="1">
      <c r="A196" s="9">
        <v>733</v>
      </c>
      <c r="B196" s="9" t="s">
        <v>233</v>
      </c>
      <c r="C196" s="9">
        <v>0</v>
      </c>
      <c r="D196" s="9"/>
      <c r="E196" s="9">
        <v>0</v>
      </c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5.75" customHeight="1">
      <c r="A197" s="9">
        <v>736</v>
      </c>
      <c r="B197" s="9" t="s">
        <v>288</v>
      </c>
      <c r="C197" s="50">
        <v>18000</v>
      </c>
      <c r="D197" s="9"/>
      <c r="E197" s="9">
        <v>0</v>
      </c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5.75" customHeight="1">
      <c r="A198" s="9">
        <v>738</v>
      </c>
      <c r="B198" s="9" t="s">
        <v>235</v>
      </c>
      <c r="C198" s="9">
        <v>0</v>
      </c>
      <c r="D198" s="9"/>
      <c r="E198" s="9">
        <v>0</v>
      </c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5.75" customHeight="1">
      <c r="A199" s="9">
        <v>748</v>
      </c>
      <c r="B199" s="9" t="s">
        <v>239</v>
      </c>
      <c r="C199" s="50">
        <v>18200</v>
      </c>
      <c r="D199" s="9"/>
      <c r="E199" s="9" t="s">
        <v>191</v>
      </c>
      <c r="F199" s="50">
        <v>-21401</v>
      </c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5.75" customHeight="1">
      <c r="A201" s="9">
        <v>751</v>
      </c>
      <c r="B201" s="9" t="s">
        <v>240</v>
      </c>
      <c r="C201" s="9">
        <v>0</v>
      </c>
      <c r="D201" s="9"/>
      <c r="E201" s="9">
        <v>258.60000000000002</v>
      </c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5.75" customHeight="1">
      <c r="A202" s="9">
        <v>756</v>
      </c>
      <c r="B202" s="9" t="s">
        <v>241</v>
      </c>
      <c r="C202" s="9">
        <v>0</v>
      </c>
      <c r="D202" s="9"/>
      <c r="E202" s="9">
        <v>0</v>
      </c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5.75" customHeight="1">
      <c r="A203" s="9">
        <v>760</v>
      </c>
      <c r="B203" s="9" t="s">
        <v>289</v>
      </c>
      <c r="C203" s="9">
        <v>0</v>
      </c>
      <c r="D203" s="9"/>
      <c r="E203" s="9">
        <v>0</v>
      </c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5.75" customHeight="1">
      <c r="A204" s="9">
        <v>762</v>
      </c>
      <c r="B204" s="9" t="s">
        <v>243</v>
      </c>
      <c r="C204" s="9">
        <v>0</v>
      </c>
      <c r="D204" s="9"/>
      <c r="E204" s="9">
        <v>0</v>
      </c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5.75" customHeight="1">
      <c r="A205" s="9">
        <v>764</v>
      </c>
      <c r="B205" s="9" t="s">
        <v>244</v>
      </c>
      <c r="C205" s="9">
        <v>0</v>
      </c>
      <c r="D205" s="9"/>
      <c r="E205" s="9">
        <v>688</v>
      </c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5.75" customHeight="1">
      <c r="A206" s="9">
        <v>770</v>
      </c>
      <c r="B206" s="9" t="s">
        <v>247</v>
      </c>
      <c r="C206" s="9">
        <v>4200</v>
      </c>
      <c r="D206" s="9"/>
      <c r="E206" s="9">
        <v>4200</v>
      </c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5.75" customHeight="1">
      <c r="A207" s="9">
        <v>772</v>
      </c>
      <c r="B207" s="9" t="s">
        <v>249</v>
      </c>
      <c r="C207" s="9">
        <v>1974</v>
      </c>
      <c r="D207" s="9"/>
      <c r="E207" s="9">
        <v>1974</v>
      </c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5.75" customHeight="1">
      <c r="A208" s="9">
        <v>775</v>
      </c>
      <c r="B208" s="9" t="s">
        <v>267</v>
      </c>
      <c r="C208" s="9">
        <v>0</v>
      </c>
      <c r="D208" s="9"/>
      <c r="E208" s="50">
        <v>8820</v>
      </c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5.75" customHeight="1">
      <c r="A209" s="9">
        <v>778</v>
      </c>
      <c r="B209" s="9" t="s">
        <v>290</v>
      </c>
      <c r="C209" s="9">
        <v>0</v>
      </c>
      <c r="D209" s="9"/>
      <c r="E209" s="9">
        <v>687.5</v>
      </c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5.75" customHeight="1">
      <c r="A210" s="9">
        <v>782</v>
      </c>
      <c r="B210" s="9" t="s">
        <v>109</v>
      </c>
      <c r="C210" s="9">
        <v>165</v>
      </c>
      <c r="D210" s="9"/>
      <c r="E210" s="50">
        <v>1618.4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5.75" customHeight="1">
      <c r="A211" s="9">
        <v>784</v>
      </c>
      <c r="B211" s="9" t="s">
        <v>280</v>
      </c>
      <c r="C211" s="9">
        <v>0</v>
      </c>
      <c r="D211" s="9"/>
      <c r="E211" s="9">
        <v>0</v>
      </c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5.75" customHeight="1">
      <c r="A212" s="9">
        <v>786</v>
      </c>
      <c r="B212" s="9" t="s">
        <v>281</v>
      </c>
      <c r="C212" s="9">
        <v>0</v>
      </c>
      <c r="D212" s="9"/>
      <c r="E212" s="9">
        <v>0</v>
      </c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5.75" customHeight="1">
      <c r="A213" s="9">
        <v>788</v>
      </c>
      <c r="B213" s="9" t="s">
        <v>255</v>
      </c>
      <c r="C213" s="9">
        <v>0</v>
      </c>
      <c r="D213" s="9"/>
      <c r="E213" s="9">
        <v>0</v>
      </c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5.75" customHeight="1">
      <c r="A214" s="9">
        <v>791</v>
      </c>
      <c r="B214" s="9" t="s">
        <v>257</v>
      </c>
      <c r="C214" s="9">
        <v>0</v>
      </c>
      <c r="D214" s="9"/>
      <c r="E214" s="9">
        <v>0</v>
      </c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5.75" customHeight="1">
      <c r="A215" s="9">
        <v>792</v>
      </c>
      <c r="B215" s="9" t="s">
        <v>291</v>
      </c>
      <c r="C215" s="9">
        <v>0</v>
      </c>
      <c r="D215" s="9"/>
      <c r="E215" s="50">
        <v>19407.78</v>
      </c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5.75" customHeight="1">
      <c r="A216" s="9">
        <v>793</v>
      </c>
      <c r="B216" s="9" t="s">
        <v>271</v>
      </c>
      <c r="C216" s="9">
        <v>0</v>
      </c>
      <c r="D216" s="9"/>
      <c r="E216" s="50">
        <v>3209.81</v>
      </c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5.75" customHeight="1">
      <c r="A217" s="9">
        <v>794</v>
      </c>
      <c r="B217" s="9" t="s">
        <v>258</v>
      </c>
      <c r="C217" s="9">
        <v>0</v>
      </c>
      <c r="D217" s="9"/>
      <c r="E217" s="9">
        <v>0</v>
      </c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5.75" customHeight="1">
      <c r="A218" s="9">
        <v>797</v>
      </c>
      <c r="B218" s="9" t="s">
        <v>262</v>
      </c>
      <c r="C218" s="9">
        <f>SUM(C201:C217)</f>
        <v>6339</v>
      </c>
      <c r="D218" s="9"/>
      <c r="E218" s="50">
        <f>SUM(E201:E217)</f>
        <v>40864.089999999997</v>
      </c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5.75" customHeight="1">
      <c r="A220" s="9">
        <v>799</v>
      </c>
      <c r="B220" s="9" t="s">
        <v>274</v>
      </c>
      <c r="C220" s="50">
        <f>C199+C218</f>
        <v>24539</v>
      </c>
      <c r="D220" s="9"/>
      <c r="E220" s="50">
        <f>F199+E218</f>
        <v>19463.089999999997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5.75" customHeight="1">
      <c r="A222" s="9">
        <v>815</v>
      </c>
      <c r="B222" s="9" t="s">
        <v>230</v>
      </c>
      <c r="C222" s="9">
        <v>0</v>
      </c>
      <c r="D222" s="9"/>
      <c r="E222" s="9" t="s">
        <v>191</v>
      </c>
      <c r="F222" s="50">
        <v>-1485</v>
      </c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5.75" customHeight="1">
      <c r="A223" s="9">
        <v>831</v>
      </c>
      <c r="B223" s="9" t="s">
        <v>232</v>
      </c>
      <c r="C223" s="9">
        <v>0</v>
      </c>
      <c r="D223" s="9"/>
      <c r="E223" s="9" t="s">
        <v>191</v>
      </c>
      <c r="F223" s="50">
        <v>-1504</v>
      </c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5.75" customHeight="1">
      <c r="A224" s="9">
        <v>833</v>
      </c>
      <c r="B224" s="9" t="s">
        <v>233</v>
      </c>
      <c r="C224" s="9">
        <v>0</v>
      </c>
      <c r="D224" s="9"/>
      <c r="E224" s="9">
        <v>0</v>
      </c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5.75" customHeight="1">
      <c r="A225" s="9">
        <v>836</v>
      </c>
      <c r="B225" s="9" t="s">
        <v>234</v>
      </c>
      <c r="C225" s="9">
        <v>0</v>
      </c>
      <c r="D225" s="9"/>
      <c r="E225" s="9">
        <v>0</v>
      </c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5.75" customHeight="1">
      <c r="A226" s="9">
        <v>838</v>
      </c>
      <c r="B226" s="9" t="s">
        <v>235</v>
      </c>
      <c r="C226" s="9">
        <v>0</v>
      </c>
      <c r="D226" s="9"/>
      <c r="E226" s="9">
        <v>0</v>
      </c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5.75" customHeight="1">
      <c r="A227" s="9">
        <v>844</v>
      </c>
      <c r="B227" s="9" t="s">
        <v>239</v>
      </c>
      <c r="C227" s="9">
        <v>0</v>
      </c>
      <c r="D227" s="9"/>
      <c r="E227" s="9" t="s">
        <v>191</v>
      </c>
      <c r="F227" s="50">
        <v>-2989</v>
      </c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5.7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5.75" customHeight="1">
      <c r="A229" s="9">
        <v>851</v>
      </c>
      <c r="B229" s="9" t="s">
        <v>240</v>
      </c>
      <c r="C229" s="9">
        <v>0</v>
      </c>
      <c r="D229" s="9"/>
      <c r="E229" s="9">
        <v>80</v>
      </c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5.75" customHeight="1">
      <c r="A230" s="9">
        <v>856</v>
      </c>
      <c r="B230" s="9" t="s">
        <v>241</v>
      </c>
      <c r="C230" s="9">
        <v>0</v>
      </c>
      <c r="D230" s="9"/>
      <c r="E230" s="9">
        <v>0</v>
      </c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5.75" customHeight="1">
      <c r="A231" s="9">
        <v>860</v>
      </c>
      <c r="B231" s="9" t="s">
        <v>242</v>
      </c>
      <c r="C231" s="9">
        <v>0</v>
      </c>
      <c r="D231" s="9"/>
      <c r="E231" s="9">
        <v>0</v>
      </c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5.75" customHeight="1">
      <c r="A232" s="9">
        <v>862</v>
      </c>
      <c r="B232" s="9" t="s">
        <v>243</v>
      </c>
      <c r="C232" s="9">
        <v>0</v>
      </c>
      <c r="D232" s="9"/>
      <c r="E232" s="9">
        <v>0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5.75" customHeight="1">
      <c r="A233" s="9">
        <v>864</v>
      </c>
      <c r="B233" s="9" t="s">
        <v>244</v>
      </c>
      <c r="C233" s="9">
        <v>0</v>
      </c>
      <c r="D233" s="9"/>
      <c r="E233" s="9">
        <v>0</v>
      </c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5.75" customHeight="1">
      <c r="A234" s="9">
        <v>870</v>
      </c>
      <c r="B234" s="9" t="s">
        <v>247</v>
      </c>
      <c r="C234" s="9">
        <v>0</v>
      </c>
      <c r="D234" s="9"/>
      <c r="E234" s="9">
        <v>0</v>
      </c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5.75" customHeight="1">
      <c r="A235" s="9">
        <v>872</v>
      </c>
      <c r="B235" s="9" t="s">
        <v>249</v>
      </c>
      <c r="C235" s="9">
        <v>0</v>
      </c>
      <c r="D235" s="9"/>
      <c r="E235" s="9">
        <v>0</v>
      </c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5.75" customHeight="1">
      <c r="A236" s="9">
        <v>875</v>
      </c>
      <c r="B236" s="9" t="s">
        <v>293</v>
      </c>
      <c r="C236" s="9">
        <v>720</v>
      </c>
      <c r="D236" s="9"/>
      <c r="E236" s="50">
        <v>2430</v>
      </c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5.75" customHeight="1">
      <c r="A237" s="9">
        <v>882</v>
      </c>
      <c r="B237" s="9" t="s">
        <v>109</v>
      </c>
      <c r="C237" s="9">
        <v>0</v>
      </c>
      <c r="D237" s="9"/>
      <c r="E237" s="9">
        <v>0</v>
      </c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5.75" customHeight="1">
      <c r="A238" s="9">
        <v>888</v>
      </c>
      <c r="B238" s="9" t="s">
        <v>255</v>
      </c>
      <c r="C238" s="9">
        <v>0</v>
      </c>
      <c r="D238" s="9"/>
      <c r="E238" s="9">
        <v>0</v>
      </c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5.75" customHeight="1">
      <c r="A239" s="9">
        <v>891</v>
      </c>
      <c r="B239" s="9" t="s">
        <v>257</v>
      </c>
      <c r="C239" s="9">
        <v>0</v>
      </c>
      <c r="D239" s="9"/>
      <c r="E239" s="9">
        <v>0</v>
      </c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5.75" customHeight="1">
      <c r="A240" s="9">
        <v>892</v>
      </c>
      <c r="B240" s="9" t="s">
        <v>258</v>
      </c>
      <c r="C240" s="9">
        <v>0</v>
      </c>
      <c r="D240" s="9"/>
      <c r="E240" s="9">
        <v>0</v>
      </c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5.75" customHeight="1">
      <c r="A241" s="9">
        <v>897</v>
      </c>
      <c r="B241" s="9" t="s">
        <v>262</v>
      </c>
      <c r="C241" s="9">
        <v>720</v>
      </c>
      <c r="D241" s="9"/>
      <c r="E241" s="50">
        <v>2510</v>
      </c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5.7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5.75" customHeight="1">
      <c r="A243" s="9">
        <v>899</v>
      </c>
      <c r="B243" s="9" t="s">
        <v>274</v>
      </c>
      <c r="C243" s="9">
        <v>720</v>
      </c>
      <c r="D243" s="9"/>
      <c r="E243" s="9" t="s">
        <v>191</v>
      </c>
      <c r="F243" s="9">
        <v>-479</v>
      </c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5.7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5.75" customHeight="1">
      <c r="A245" s="9">
        <v>915</v>
      </c>
      <c r="B245" s="9" t="s">
        <v>230</v>
      </c>
      <c r="C245" s="50">
        <v>1050</v>
      </c>
      <c r="D245" s="9"/>
      <c r="E245" s="9" t="s">
        <v>191</v>
      </c>
      <c r="F245" s="50">
        <v>-2950</v>
      </c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5.75" customHeight="1">
      <c r="A246" s="9">
        <v>931</v>
      </c>
      <c r="B246" s="9" t="s">
        <v>232</v>
      </c>
      <c r="C246" s="9">
        <v>0</v>
      </c>
      <c r="D246" s="9"/>
      <c r="E246" s="9">
        <v>0</v>
      </c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5.75" customHeight="1">
      <c r="A247" s="9">
        <v>933</v>
      </c>
      <c r="B247" s="9" t="s">
        <v>233</v>
      </c>
      <c r="C247" s="9">
        <v>0</v>
      </c>
      <c r="D247" s="9"/>
      <c r="E247" s="9">
        <v>0</v>
      </c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5.75" customHeight="1">
      <c r="A248" s="9">
        <v>936</v>
      </c>
      <c r="B248" s="9" t="s">
        <v>234</v>
      </c>
      <c r="C248" s="9">
        <v>0</v>
      </c>
      <c r="D248" s="9"/>
      <c r="E248" s="9">
        <v>0</v>
      </c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5.75" customHeight="1">
      <c r="A249" s="9">
        <v>938</v>
      </c>
      <c r="B249" s="9" t="s">
        <v>235</v>
      </c>
      <c r="C249" s="9">
        <v>0</v>
      </c>
      <c r="D249" s="9"/>
      <c r="E249" s="9">
        <v>0</v>
      </c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5.75" customHeight="1">
      <c r="A250" s="9">
        <v>948</v>
      </c>
      <c r="B250" s="9" t="s">
        <v>239</v>
      </c>
      <c r="C250" s="50">
        <v>1050</v>
      </c>
      <c r="D250" s="9"/>
      <c r="E250" s="9" t="s">
        <v>191</v>
      </c>
      <c r="F250" s="50">
        <v>-2950</v>
      </c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5.7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5.75" customHeight="1">
      <c r="A252" s="9">
        <v>952</v>
      </c>
      <c r="B252" s="9" t="s">
        <v>240</v>
      </c>
      <c r="C252" s="9">
        <v>0</v>
      </c>
      <c r="D252" s="9"/>
      <c r="E252" s="9">
        <v>0</v>
      </c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5.75" customHeight="1">
      <c r="A253" s="9">
        <v>956</v>
      </c>
      <c r="B253" s="9" t="s">
        <v>241</v>
      </c>
      <c r="C253" s="9">
        <v>0</v>
      </c>
      <c r="D253" s="9"/>
      <c r="E253" s="9">
        <v>0</v>
      </c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5.75" customHeight="1">
      <c r="A254" s="9">
        <v>960</v>
      </c>
      <c r="B254" s="9" t="s">
        <v>242</v>
      </c>
      <c r="C254" s="9">
        <v>0</v>
      </c>
      <c r="D254" s="9"/>
      <c r="E254" s="9">
        <v>0</v>
      </c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5.75" customHeight="1">
      <c r="A255" s="9">
        <v>962</v>
      </c>
      <c r="B255" s="9" t="s">
        <v>243</v>
      </c>
      <c r="C255" s="9">
        <v>0</v>
      </c>
      <c r="D255" s="9"/>
      <c r="E255" s="9">
        <v>0</v>
      </c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5.75" customHeight="1">
      <c r="A256" s="9">
        <v>964</v>
      </c>
      <c r="B256" s="9" t="s">
        <v>244</v>
      </c>
      <c r="C256" s="9">
        <v>0</v>
      </c>
      <c r="D256" s="9"/>
      <c r="E256" s="9">
        <v>0</v>
      </c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5.75" customHeight="1">
      <c r="A257" s="9">
        <v>970</v>
      </c>
      <c r="B257" s="9" t="s">
        <v>247</v>
      </c>
      <c r="C257" s="9">
        <v>0</v>
      </c>
      <c r="D257" s="9"/>
      <c r="E257" s="9">
        <v>0</v>
      </c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5.75" customHeight="1">
      <c r="A258" s="9">
        <v>972</v>
      </c>
      <c r="B258" s="9" t="s">
        <v>249</v>
      </c>
      <c r="C258" s="9">
        <v>0</v>
      </c>
      <c r="D258" s="9"/>
      <c r="E258" s="9">
        <v>0</v>
      </c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5.75" customHeight="1">
      <c r="A259" s="9">
        <v>975</v>
      </c>
      <c r="B259" s="9" t="s">
        <v>267</v>
      </c>
      <c r="C259" s="9">
        <v>0</v>
      </c>
      <c r="D259" s="9"/>
      <c r="E259" s="50">
        <v>2760</v>
      </c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5.75" customHeight="1">
      <c r="A260" s="9">
        <v>982</v>
      </c>
      <c r="B260" s="9" t="s">
        <v>109</v>
      </c>
      <c r="C260" s="9">
        <v>0</v>
      </c>
      <c r="D260" s="9"/>
      <c r="E260" s="9">
        <v>0</v>
      </c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5.75" customHeight="1">
      <c r="A261" s="9">
        <v>988</v>
      </c>
      <c r="B261" s="9" t="s">
        <v>255</v>
      </c>
      <c r="C261" s="9">
        <v>0</v>
      </c>
      <c r="D261" s="9"/>
      <c r="E261" s="9">
        <v>0</v>
      </c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5.75" customHeight="1">
      <c r="A262" s="9">
        <v>991</v>
      </c>
      <c r="B262" s="9" t="s">
        <v>257</v>
      </c>
      <c r="C262" s="9">
        <v>0</v>
      </c>
      <c r="D262" s="9"/>
      <c r="E262" s="9">
        <v>0</v>
      </c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5.75" customHeight="1">
      <c r="A263" s="9">
        <v>992</v>
      </c>
      <c r="B263" s="9" t="s">
        <v>258</v>
      </c>
      <c r="C263" s="9">
        <v>0</v>
      </c>
      <c r="D263" s="9"/>
      <c r="E263" s="9">
        <v>0</v>
      </c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5.75" customHeight="1">
      <c r="A264" s="9">
        <v>996</v>
      </c>
      <c r="B264" s="9" t="s">
        <v>262</v>
      </c>
      <c r="C264" s="9">
        <v>0</v>
      </c>
      <c r="D264" s="9"/>
      <c r="E264" s="50">
        <v>2760</v>
      </c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5.7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5.75" customHeight="1">
      <c r="A266" s="9">
        <v>998</v>
      </c>
      <c r="B266" s="9" t="s">
        <v>274</v>
      </c>
      <c r="C266" s="50">
        <v>1050</v>
      </c>
      <c r="D266" s="9"/>
      <c r="E266" s="9" t="s">
        <v>191</v>
      </c>
      <c r="F266" s="9">
        <v>-190</v>
      </c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5.7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5.75" customHeight="1">
      <c r="A268" s="9">
        <v>1015</v>
      </c>
      <c r="B268" s="9" t="s">
        <v>230</v>
      </c>
      <c r="C268" s="9">
        <v>0</v>
      </c>
      <c r="D268" s="9"/>
      <c r="E268" s="9">
        <v>0</v>
      </c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5.75" customHeight="1">
      <c r="A269" s="9">
        <v>1020</v>
      </c>
      <c r="B269" s="9" t="s">
        <v>296</v>
      </c>
      <c r="C269" s="9">
        <v>0</v>
      </c>
      <c r="D269" s="9"/>
      <c r="E269" s="9">
        <v>0</v>
      </c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5.75" customHeight="1">
      <c r="A270" s="9">
        <v>1033</v>
      </c>
      <c r="B270" s="9" t="s">
        <v>233</v>
      </c>
      <c r="C270" s="9">
        <v>0</v>
      </c>
      <c r="D270" s="9"/>
      <c r="E270" s="9">
        <v>0</v>
      </c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5.75" customHeight="1">
      <c r="A271" s="9">
        <v>1038</v>
      </c>
      <c r="B271" s="9" t="s">
        <v>235</v>
      </c>
      <c r="C271" s="9">
        <v>0</v>
      </c>
      <c r="D271" s="9"/>
      <c r="E271" s="9">
        <v>0</v>
      </c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5.75" customHeight="1">
      <c r="A272" s="9">
        <v>1045</v>
      </c>
      <c r="B272" s="9" t="s">
        <v>239</v>
      </c>
      <c r="C272" s="9">
        <v>0</v>
      </c>
      <c r="D272" s="9"/>
      <c r="E272" s="9">
        <v>0</v>
      </c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5.7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5.75" customHeight="1">
      <c r="A274" s="9">
        <v>1055</v>
      </c>
      <c r="B274" s="9" t="s">
        <v>240</v>
      </c>
      <c r="C274" s="9">
        <v>0</v>
      </c>
      <c r="D274" s="9"/>
      <c r="E274" s="9">
        <v>0</v>
      </c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5.75" customHeight="1">
      <c r="A275" s="9">
        <v>1060</v>
      </c>
      <c r="B275" s="9" t="s">
        <v>297</v>
      </c>
      <c r="C275" s="9">
        <v>0</v>
      </c>
      <c r="D275" s="9"/>
      <c r="E275" s="9">
        <v>0</v>
      </c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5.75" customHeight="1">
      <c r="A276" s="9">
        <v>1064</v>
      </c>
      <c r="B276" s="9" t="s">
        <v>244</v>
      </c>
      <c r="C276" s="9">
        <v>0</v>
      </c>
      <c r="D276" s="9"/>
      <c r="E276" s="9">
        <v>0</v>
      </c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5.75" customHeight="1">
      <c r="A277" s="9">
        <v>1070</v>
      </c>
      <c r="B277" s="9" t="s">
        <v>247</v>
      </c>
      <c r="C277" s="9">
        <v>0</v>
      </c>
      <c r="D277" s="9"/>
      <c r="E277" s="9">
        <v>0</v>
      </c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5.75" customHeight="1">
      <c r="A278" s="9">
        <v>1071</v>
      </c>
      <c r="B278" s="9" t="s">
        <v>249</v>
      </c>
      <c r="C278" s="9">
        <v>0</v>
      </c>
      <c r="D278" s="9"/>
      <c r="E278" s="9">
        <v>0</v>
      </c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5.75" customHeight="1">
      <c r="A279" s="9">
        <v>1072</v>
      </c>
      <c r="B279" s="9" t="s">
        <v>241</v>
      </c>
      <c r="C279" s="9">
        <v>0</v>
      </c>
      <c r="D279" s="9"/>
      <c r="E279" s="9">
        <v>0</v>
      </c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5.75" customHeight="1">
      <c r="A280" s="9">
        <v>1075</v>
      </c>
      <c r="B280" s="9" t="s">
        <v>285</v>
      </c>
      <c r="C280" s="9">
        <v>0</v>
      </c>
      <c r="D280" s="9"/>
      <c r="E280" s="9">
        <v>0</v>
      </c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5.75" customHeight="1">
      <c r="A281" s="9">
        <v>1091</v>
      </c>
      <c r="B281" s="9" t="s">
        <v>257</v>
      </c>
      <c r="C281" s="9">
        <v>0</v>
      </c>
      <c r="D281" s="9"/>
      <c r="E281" s="9">
        <v>0</v>
      </c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5.75" customHeight="1">
      <c r="A282" s="9">
        <v>1092</v>
      </c>
      <c r="B282" s="9" t="s">
        <v>258</v>
      </c>
      <c r="C282" s="9">
        <v>0</v>
      </c>
      <c r="D282" s="9"/>
      <c r="E282" s="9">
        <v>0</v>
      </c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5.75" customHeight="1">
      <c r="A283" s="9">
        <v>1095</v>
      </c>
      <c r="B283" s="9" t="s">
        <v>262</v>
      </c>
      <c r="C283" s="9">
        <v>0</v>
      </c>
      <c r="D283" s="9"/>
      <c r="E283" s="9">
        <v>0</v>
      </c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5.7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5.75" customHeight="1">
      <c r="A285" s="9">
        <v>1097</v>
      </c>
      <c r="B285" s="9" t="s">
        <v>274</v>
      </c>
      <c r="C285" s="9">
        <v>0</v>
      </c>
      <c r="D285" s="9"/>
      <c r="E285" s="9">
        <v>0</v>
      </c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5.7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5.75" customHeight="1">
      <c r="A287" s="9">
        <v>1115</v>
      </c>
      <c r="B287" s="9" t="s">
        <v>230</v>
      </c>
      <c r="C287" s="9">
        <v>0</v>
      </c>
      <c r="D287" s="9"/>
      <c r="E287" s="9" t="s">
        <v>191</v>
      </c>
      <c r="F287" s="50">
        <v>-4800</v>
      </c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5.75" customHeight="1">
      <c r="A288" s="9">
        <v>1132</v>
      </c>
      <c r="B288" s="9" t="s">
        <v>266</v>
      </c>
      <c r="C288" s="9">
        <v>0</v>
      </c>
      <c r="D288" s="9"/>
      <c r="E288" s="9" t="s">
        <v>191</v>
      </c>
      <c r="F288" s="9">
        <v>-403</v>
      </c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5.75" customHeight="1">
      <c r="A289" s="9">
        <v>1136</v>
      </c>
      <c r="B289" s="9" t="s">
        <v>234</v>
      </c>
      <c r="C289" s="9" t="s">
        <v>191</v>
      </c>
      <c r="D289" s="50">
        <v>-12495</v>
      </c>
      <c r="E289" s="9" t="s">
        <v>191</v>
      </c>
      <c r="F289" s="50">
        <v>-12495</v>
      </c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5.75" customHeight="1">
      <c r="A290" s="9">
        <v>1138</v>
      </c>
      <c r="B290" s="9" t="s">
        <v>235</v>
      </c>
      <c r="C290" s="9">
        <v>0</v>
      </c>
      <c r="D290" s="9"/>
      <c r="E290" s="9" t="s">
        <v>191</v>
      </c>
      <c r="F290" s="50">
        <v>-5900</v>
      </c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5.75" customHeight="1">
      <c r="A291" s="9">
        <v>1145</v>
      </c>
      <c r="B291" s="9" t="s">
        <v>239</v>
      </c>
      <c r="C291" s="9" t="s">
        <v>191</v>
      </c>
      <c r="D291" s="50">
        <v>-12495</v>
      </c>
      <c r="E291" s="9" t="s">
        <v>191</v>
      </c>
      <c r="F291" s="50">
        <v>-23598</v>
      </c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5.7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5.75" customHeight="1">
      <c r="A293" s="9">
        <v>1155</v>
      </c>
      <c r="B293" s="9" t="s">
        <v>240</v>
      </c>
      <c r="C293" s="9">
        <v>0</v>
      </c>
      <c r="D293" s="9"/>
      <c r="E293" s="50">
        <v>12495</v>
      </c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5.75" customHeight="1">
      <c r="A294" s="9">
        <v>1156</v>
      </c>
      <c r="B294" s="9" t="s">
        <v>241</v>
      </c>
      <c r="C294" s="9">
        <v>0</v>
      </c>
      <c r="D294" s="9"/>
      <c r="E294" s="9">
        <v>850</v>
      </c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5.75" customHeight="1">
      <c r="A295" s="9">
        <v>1160</v>
      </c>
      <c r="B295" s="9" t="s">
        <v>242</v>
      </c>
      <c r="C295" s="9">
        <v>0</v>
      </c>
      <c r="D295" s="9"/>
      <c r="E295" s="50">
        <v>5374</v>
      </c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5.75" customHeight="1">
      <c r="A296" s="9">
        <v>1168</v>
      </c>
      <c r="B296" s="9" t="s">
        <v>299</v>
      </c>
      <c r="C296" s="9">
        <v>0</v>
      </c>
      <c r="D296" s="9"/>
      <c r="E296" s="50">
        <v>4024.38</v>
      </c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5.75" customHeight="1">
      <c r="A297" s="9">
        <v>1170</v>
      </c>
      <c r="B297" s="9" t="s">
        <v>300</v>
      </c>
      <c r="C297" s="9">
        <v>0</v>
      </c>
      <c r="D297" s="9"/>
      <c r="E297" s="9">
        <v>0</v>
      </c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5.75" customHeight="1">
      <c r="A298" s="9">
        <v>1171</v>
      </c>
      <c r="B298" s="9" t="s">
        <v>249</v>
      </c>
      <c r="C298" s="9">
        <v>0</v>
      </c>
      <c r="D298" s="9"/>
      <c r="E298" s="9">
        <v>0</v>
      </c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5.75" customHeight="1">
      <c r="A299" s="9">
        <v>1188</v>
      </c>
      <c r="B299" s="9" t="s">
        <v>301</v>
      </c>
      <c r="C299" s="9">
        <v>0</v>
      </c>
      <c r="D299" s="9"/>
      <c r="E299" s="9">
        <v>0</v>
      </c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5.75" customHeight="1">
      <c r="A300" s="9">
        <v>1191</v>
      </c>
      <c r="B300" s="9" t="s">
        <v>257</v>
      </c>
      <c r="C300" s="9">
        <v>0</v>
      </c>
      <c r="D300" s="9"/>
      <c r="E300" s="9">
        <v>144</v>
      </c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5.75" customHeight="1">
      <c r="A301" s="9">
        <v>1192</v>
      </c>
      <c r="B301" s="9" t="s">
        <v>258</v>
      </c>
      <c r="C301" s="9">
        <v>0</v>
      </c>
      <c r="D301" s="9"/>
      <c r="E301" s="9">
        <v>0</v>
      </c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5.75" customHeight="1">
      <c r="A302" s="9">
        <v>1193</v>
      </c>
      <c r="B302" s="9" t="s">
        <v>271</v>
      </c>
      <c r="C302" s="9">
        <v>0</v>
      </c>
      <c r="D302" s="9"/>
      <c r="E302" s="50">
        <v>4468.7</v>
      </c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5.75" customHeight="1">
      <c r="A303" s="9">
        <v>1196</v>
      </c>
      <c r="B303" s="9" t="s">
        <v>262</v>
      </c>
      <c r="C303" s="9">
        <v>0</v>
      </c>
      <c r="D303" s="9"/>
      <c r="E303" s="50">
        <v>27356.080000000002</v>
      </c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5.7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5.75" customHeight="1">
      <c r="A305" s="9">
        <v>1198</v>
      </c>
      <c r="B305" s="9" t="s">
        <v>274</v>
      </c>
      <c r="C305" s="9" t="s">
        <v>191</v>
      </c>
      <c r="D305" s="50">
        <v>-12495</v>
      </c>
      <c r="E305" s="50">
        <v>3758.08</v>
      </c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5.7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5.75" customHeight="1">
      <c r="A307" s="9">
        <v>1215</v>
      </c>
      <c r="B307" s="9" t="s">
        <v>230</v>
      </c>
      <c r="C307" s="50">
        <v>3600</v>
      </c>
      <c r="D307" s="9"/>
      <c r="E307" s="9" t="s">
        <v>191</v>
      </c>
      <c r="F307" s="50">
        <v>-7650</v>
      </c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5.75" customHeight="1">
      <c r="A308" s="9">
        <v>1233</v>
      </c>
      <c r="B308" s="9" t="s">
        <v>233</v>
      </c>
      <c r="C308" s="9">
        <v>0</v>
      </c>
      <c r="D308" s="9"/>
      <c r="E308" s="9">
        <v>0</v>
      </c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5.75" customHeight="1">
      <c r="A309" s="9">
        <v>1238</v>
      </c>
      <c r="B309" s="9" t="s">
        <v>235</v>
      </c>
      <c r="C309" s="9">
        <v>0</v>
      </c>
      <c r="D309" s="9"/>
      <c r="E309" s="9">
        <v>0</v>
      </c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5.75" customHeight="1">
      <c r="A310" s="9">
        <v>1245</v>
      </c>
      <c r="B310" s="9" t="s">
        <v>239</v>
      </c>
      <c r="C310" s="50">
        <v>3600</v>
      </c>
      <c r="D310" s="9"/>
      <c r="E310" s="9" t="s">
        <v>191</v>
      </c>
      <c r="F310" s="50">
        <v>-7650</v>
      </c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5.7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5.75" customHeight="1">
      <c r="A312" s="9">
        <v>1255</v>
      </c>
      <c r="B312" s="9" t="s">
        <v>240</v>
      </c>
      <c r="C312" s="9">
        <v>0</v>
      </c>
      <c r="D312" s="9"/>
      <c r="E312" s="9">
        <v>0</v>
      </c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5.75" customHeight="1">
      <c r="A313" s="9">
        <v>1270</v>
      </c>
      <c r="B313" s="9" t="s">
        <v>247</v>
      </c>
      <c r="C313" s="50">
        <v>1760</v>
      </c>
      <c r="D313" s="9"/>
      <c r="E313" s="50">
        <v>5280</v>
      </c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5.75" customHeight="1">
      <c r="A314" s="9">
        <v>1275</v>
      </c>
      <c r="B314" s="9" t="s">
        <v>267</v>
      </c>
      <c r="C314" s="9">
        <v>0</v>
      </c>
      <c r="D314" s="9"/>
      <c r="E314" s="50">
        <v>2640</v>
      </c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5.75" customHeight="1">
      <c r="A315" s="9">
        <v>1291</v>
      </c>
      <c r="B315" s="9" t="s">
        <v>257</v>
      </c>
      <c r="C315" s="9">
        <v>79</v>
      </c>
      <c r="D315" s="9"/>
      <c r="E315" s="9">
        <v>79</v>
      </c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5.75" customHeight="1">
      <c r="A316" s="9">
        <v>1292</v>
      </c>
      <c r="B316" s="9" t="s">
        <v>258</v>
      </c>
      <c r="C316" s="9">
        <v>0</v>
      </c>
      <c r="D316" s="9"/>
      <c r="E316" s="9">
        <v>0</v>
      </c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5.75" customHeight="1">
      <c r="A317" s="9">
        <v>1295</v>
      </c>
      <c r="B317" s="9" t="s">
        <v>262</v>
      </c>
      <c r="C317" s="50">
        <v>1839</v>
      </c>
      <c r="D317" s="9"/>
      <c r="E317" s="50">
        <v>7999</v>
      </c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5.7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5.75" customHeight="1">
      <c r="A319" s="9">
        <v>1297</v>
      </c>
      <c r="B319" s="9" t="s">
        <v>274</v>
      </c>
      <c r="C319" s="50">
        <v>5439</v>
      </c>
      <c r="D319" s="9"/>
      <c r="E319" s="9">
        <v>349</v>
      </c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5.7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5.75" customHeight="1">
      <c r="A321" s="9">
        <v>1415</v>
      </c>
      <c r="B321" s="9" t="s">
        <v>303</v>
      </c>
      <c r="C321" s="9">
        <v>0</v>
      </c>
      <c r="D321" s="9"/>
      <c r="E321" s="9">
        <v>0</v>
      </c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5.75" customHeight="1">
      <c r="A322" s="9">
        <v>1436</v>
      </c>
      <c r="B322" s="9" t="s">
        <v>234</v>
      </c>
      <c r="C322" s="9">
        <v>0</v>
      </c>
      <c r="D322" s="9"/>
      <c r="E322" s="9">
        <v>0</v>
      </c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5.75" customHeight="1">
      <c r="A323" s="9">
        <v>1438</v>
      </c>
      <c r="B323" s="9" t="s">
        <v>235</v>
      </c>
      <c r="C323" s="9">
        <v>0</v>
      </c>
      <c r="D323" s="9"/>
      <c r="E323" s="9">
        <v>0</v>
      </c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5.75" customHeight="1">
      <c r="A324" s="9">
        <v>1440</v>
      </c>
      <c r="B324" s="9" t="s">
        <v>304</v>
      </c>
      <c r="C324" s="9">
        <v>0</v>
      </c>
      <c r="D324" s="9"/>
      <c r="E324" s="9">
        <v>0</v>
      </c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5.75" customHeight="1">
      <c r="A325" s="9">
        <v>1445</v>
      </c>
      <c r="B325" s="9" t="s">
        <v>239</v>
      </c>
      <c r="C325" s="9">
        <v>0</v>
      </c>
      <c r="D325" s="9"/>
      <c r="E325" s="9">
        <v>0</v>
      </c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5.7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5.75" customHeight="1">
      <c r="A327" s="9">
        <v>1456</v>
      </c>
      <c r="B327" s="9" t="s">
        <v>241</v>
      </c>
      <c r="C327" s="9">
        <v>0</v>
      </c>
      <c r="D327" s="9"/>
      <c r="E327" s="9">
        <v>0</v>
      </c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5.75" customHeight="1">
      <c r="A328" s="9">
        <v>1464</v>
      </c>
      <c r="B328" s="9" t="s">
        <v>306</v>
      </c>
      <c r="C328" s="9">
        <v>0</v>
      </c>
      <c r="D328" s="9"/>
      <c r="E328" s="9">
        <v>0</v>
      </c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5.75" customHeight="1">
      <c r="A329" s="9">
        <v>1475</v>
      </c>
      <c r="B329" s="9" t="s">
        <v>267</v>
      </c>
      <c r="C329" s="9">
        <v>0</v>
      </c>
      <c r="D329" s="9"/>
      <c r="E329" s="50">
        <v>3780</v>
      </c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5.75" customHeight="1">
      <c r="A330" s="9">
        <v>1482</v>
      </c>
      <c r="B330" s="9" t="s">
        <v>109</v>
      </c>
      <c r="C330" s="9">
        <v>0</v>
      </c>
      <c r="D330" s="9"/>
      <c r="E330" s="9">
        <v>0</v>
      </c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5.75" customHeight="1">
      <c r="A331" s="9">
        <v>1488</v>
      </c>
      <c r="B331" s="9" t="s">
        <v>255</v>
      </c>
      <c r="C331" s="9">
        <v>0</v>
      </c>
      <c r="D331" s="9"/>
      <c r="E331" s="9">
        <v>0</v>
      </c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5.75" customHeight="1">
      <c r="A332" s="9">
        <v>1491</v>
      </c>
      <c r="B332" s="9" t="s">
        <v>257</v>
      </c>
      <c r="C332" s="9">
        <v>0</v>
      </c>
      <c r="D332" s="9"/>
      <c r="E332" s="9">
        <v>0</v>
      </c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5.75" customHeight="1">
      <c r="A333" s="9">
        <v>1492</v>
      </c>
      <c r="B333" s="9" t="s">
        <v>258</v>
      </c>
      <c r="C333" s="9">
        <v>0</v>
      </c>
      <c r="D333" s="9"/>
      <c r="E333" s="9">
        <v>0</v>
      </c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5.75" customHeight="1">
      <c r="A334" s="9">
        <v>1495</v>
      </c>
      <c r="B334" s="9" t="s">
        <v>262</v>
      </c>
      <c r="C334" s="9">
        <v>0</v>
      </c>
      <c r="D334" s="9"/>
      <c r="E334" s="50">
        <v>3780</v>
      </c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5.7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5.75" customHeight="1">
      <c r="A336" s="9">
        <v>1498</v>
      </c>
      <c r="B336" s="9" t="s">
        <v>274</v>
      </c>
      <c r="C336" s="9">
        <v>0</v>
      </c>
      <c r="D336" s="9"/>
      <c r="E336" s="50">
        <v>3780</v>
      </c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5.7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5.75" customHeight="1">
      <c r="A338" s="9">
        <v>1515</v>
      </c>
      <c r="B338" s="9" t="s">
        <v>230</v>
      </c>
      <c r="C338" s="9">
        <v>0</v>
      </c>
      <c r="D338" s="9"/>
      <c r="E338" s="9" t="s">
        <v>191</v>
      </c>
      <c r="F338" s="50">
        <v>-6100</v>
      </c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5.75" customHeight="1">
      <c r="A339" s="9">
        <v>1531</v>
      </c>
      <c r="B339" s="9" t="s">
        <v>232</v>
      </c>
      <c r="C339" s="9">
        <v>0</v>
      </c>
      <c r="D339" s="9"/>
      <c r="E339" s="9" t="s">
        <v>191</v>
      </c>
      <c r="F339" s="9">
        <v>-753</v>
      </c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5.75" customHeight="1">
      <c r="A340" s="9">
        <v>1532</v>
      </c>
      <c r="B340" s="9" t="s">
        <v>266</v>
      </c>
      <c r="C340" s="9">
        <v>0</v>
      </c>
      <c r="D340" s="9"/>
      <c r="E340" s="9" t="s">
        <v>191</v>
      </c>
      <c r="F340" s="9">
        <v>-538</v>
      </c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5.75" customHeight="1">
      <c r="A341" s="9">
        <v>1533</v>
      </c>
      <c r="B341" s="9" t="s">
        <v>233</v>
      </c>
      <c r="C341" s="9">
        <v>0</v>
      </c>
      <c r="D341" s="9"/>
      <c r="E341" s="9">
        <v>0</v>
      </c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5.75" customHeight="1">
      <c r="A342" s="9">
        <v>1536</v>
      </c>
      <c r="B342" s="9" t="s">
        <v>234</v>
      </c>
      <c r="C342" s="9" t="s">
        <v>191</v>
      </c>
      <c r="D342" s="9">
        <v>-150</v>
      </c>
      <c r="E342" s="9" t="s">
        <v>191</v>
      </c>
      <c r="F342" s="9">
        <v>-150</v>
      </c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5.75" customHeight="1">
      <c r="A343" s="9">
        <v>1538</v>
      </c>
      <c r="B343" s="9" t="s">
        <v>235</v>
      </c>
      <c r="C343" s="9">
        <v>0</v>
      </c>
      <c r="D343" s="9"/>
      <c r="E343" s="9" t="s">
        <v>191</v>
      </c>
      <c r="F343" s="9">
        <v>-506</v>
      </c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5.75" customHeight="1">
      <c r="A344" s="9">
        <v>1540</v>
      </c>
      <c r="B344" s="9" t="s">
        <v>307</v>
      </c>
      <c r="C344" s="9" t="s">
        <v>191</v>
      </c>
      <c r="D344" s="50">
        <v>-1012.5</v>
      </c>
      <c r="E344" s="9" t="s">
        <v>191</v>
      </c>
      <c r="F344" s="50">
        <v>-18278.5</v>
      </c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5.75" customHeight="1">
      <c r="A345" s="9">
        <v>1546</v>
      </c>
      <c r="B345" s="9" t="s">
        <v>239</v>
      </c>
      <c r="C345" s="9" t="s">
        <v>191</v>
      </c>
      <c r="D345" s="50">
        <v>-1162.5</v>
      </c>
      <c r="E345" s="9" t="s">
        <v>191</v>
      </c>
      <c r="F345" s="50">
        <v>-26325.5</v>
      </c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5.7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5.75" customHeight="1">
      <c r="A347" s="9">
        <v>1552</v>
      </c>
      <c r="B347" s="9" t="s">
        <v>308</v>
      </c>
      <c r="C347" s="9">
        <v>0</v>
      </c>
      <c r="D347" s="9"/>
      <c r="E347" s="50">
        <v>15624</v>
      </c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5.75" customHeight="1">
      <c r="A348" s="9">
        <v>1555</v>
      </c>
      <c r="B348" s="9" t="s">
        <v>240</v>
      </c>
      <c r="C348" s="9">
        <v>0</v>
      </c>
      <c r="D348" s="9"/>
      <c r="E348" s="9">
        <v>230</v>
      </c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5.75" customHeight="1">
      <c r="A349" s="9">
        <v>1556</v>
      </c>
      <c r="B349" s="9" t="s">
        <v>241</v>
      </c>
      <c r="C349" s="9">
        <v>0</v>
      </c>
      <c r="D349" s="9"/>
      <c r="E349" s="9">
        <v>0</v>
      </c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5.75" customHeight="1">
      <c r="A350" s="9">
        <v>1560</v>
      </c>
      <c r="B350" s="9" t="s">
        <v>242</v>
      </c>
      <c r="C350" s="9">
        <v>150</v>
      </c>
      <c r="D350" s="9"/>
      <c r="E350" s="50">
        <v>1690</v>
      </c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5.75" customHeight="1">
      <c r="A351" s="9">
        <v>1564</v>
      </c>
      <c r="B351" s="9" t="s">
        <v>244</v>
      </c>
      <c r="C351" s="9">
        <v>0</v>
      </c>
      <c r="D351" s="9"/>
      <c r="E351" s="9">
        <v>569.5</v>
      </c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5.75" customHeight="1">
      <c r="A352" s="9">
        <v>1568</v>
      </c>
      <c r="B352" s="9" t="s">
        <v>309</v>
      </c>
      <c r="C352" s="9">
        <v>0</v>
      </c>
      <c r="D352" s="9"/>
      <c r="E352" s="9">
        <v>712.5</v>
      </c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5.75" customHeight="1">
      <c r="A353" s="9">
        <v>1570</v>
      </c>
      <c r="B353" s="9" t="s">
        <v>247</v>
      </c>
      <c r="C353" s="50">
        <v>2200</v>
      </c>
      <c r="D353" s="9"/>
      <c r="E353" s="50">
        <v>2200</v>
      </c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5.75" customHeight="1">
      <c r="A354" s="9">
        <v>1572</v>
      </c>
      <c r="B354" s="9" t="s">
        <v>249</v>
      </c>
      <c r="C354" s="9">
        <v>0</v>
      </c>
      <c r="D354" s="9"/>
      <c r="E354" s="9">
        <v>400</v>
      </c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5.75" customHeight="1">
      <c r="A355" s="9">
        <v>1578</v>
      </c>
      <c r="B355" s="9" t="s">
        <v>290</v>
      </c>
      <c r="C355" s="9">
        <v>0</v>
      </c>
      <c r="D355" s="9"/>
      <c r="E355" s="50">
        <v>1161.48</v>
      </c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5.75" customHeight="1">
      <c r="A356" s="9">
        <v>1582</v>
      </c>
      <c r="B356" s="9" t="s">
        <v>109</v>
      </c>
      <c r="C356" s="9">
        <v>0</v>
      </c>
      <c r="D356" s="9"/>
      <c r="E356" s="9">
        <v>0</v>
      </c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5.75" customHeight="1">
      <c r="A357" s="9">
        <v>1586</v>
      </c>
      <c r="B357" s="9" t="s">
        <v>253</v>
      </c>
      <c r="C357" s="9">
        <v>0</v>
      </c>
      <c r="D357" s="9"/>
      <c r="E357" s="9">
        <v>429</v>
      </c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5.75" customHeight="1">
      <c r="A358" s="9">
        <v>1588</v>
      </c>
      <c r="B358" s="9" t="s">
        <v>255</v>
      </c>
      <c r="C358" s="9">
        <v>0</v>
      </c>
      <c r="D358" s="9"/>
      <c r="E358" s="9">
        <v>0</v>
      </c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5.75" customHeight="1">
      <c r="A359" s="9">
        <v>1589</v>
      </c>
      <c r="B359" s="9" t="s">
        <v>256</v>
      </c>
      <c r="C359" s="9">
        <v>0</v>
      </c>
      <c r="D359" s="9"/>
      <c r="E359" s="9">
        <v>0</v>
      </c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5.75" customHeight="1">
      <c r="A360" s="9">
        <v>1591</v>
      </c>
      <c r="B360" s="9" t="s">
        <v>257</v>
      </c>
      <c r="C360" s="9">
        <v>35</v>
      </c>
      <c r="D360" s="9"/>
      <c r="E360" s="9">
        <v>35</v>
      </c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5.75" customHeight="1">
      <c r="A361" s="9">
        <v>1592</v>
      </c>
      <c r="B361" s="9" t="s">
        <v>258</v>
      </c>
      <c r="C361" s="9">
        <v>0</v>
      </c>
      <c r="D361" s="9"/>
      <c r="E361" s="9">
        <v>0</v>
      </c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5.75" customHeight="1">
      <c r="A362" s="9">
        <v>1593</v>
      </c>
      <c r="B362" s="9" t="s">
        <v>271</v>
      </c>
      <c r="C362" s="9">
        <v>0</v>
      </c>
      <c r="D362" s="9"/>
      <c r="E362" s="50">
        <v>2875.84</v>
      </c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5.75" customHeight="1">
      <c r="A363" s="9">
        <v>1594</v>
      </c>
      <c r="B363" s="9" t="s">
        <v>272</v>
      </c>
      <c r="C363" s="9">
        <v>0</v>
      </c>
      <c r="D363" s="9"/>
      <c r="E363" s="9">
        <v>0</v>
      </c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5.75" customHeight="1">
      <c r="A364" s="9">
        <v>1595</v>
      </c>
      <c r="B364" s="9" t="s">
        <v>262</v>
      </c>
      <c r="C364" s="50">
        <v>2385</v>
      </c>
      <c r="D364" s="9"/>
      <c r="E364" s="50">
        <v>25927.32</v>
      </c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5.7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5.75" customHeight="1">
      <c r="A366" s="9">
        <v>1597</v>
      </c>
      <c r="B366" s="9" t="s">
        <v>274</v>
      </c>
      <c r="C366" s="50">
        <v>1222.5</v>
      </c>
      <c r="D366" s="9"/>
      <c r="E366" s="9" t="s">
        <v>191</v>
      </c>
      <c r="F366" s="9">
        <v>-398.18</v>
      </c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5.7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5.75" customHeight="1">
      <c r="A368" s="9">
        <v>1610</v>
      </c>
      <c r="B368" s="9" t="s">
        <v>310</v>
      </c>
      <c r="C368" s="9">
        <v>0</v>
      </c>
      <c r="D368" s="9"/>
      <c r="E368" s="9">
        <v>0</v>
      </c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5.75" customHeight="1">
      <c r="A369" s="9">
        <v>1620</v>
      </c>
      <c r="B369" s="9" t="s">
        <v>232</v>
      </c>
      <c r="C369" s="9">
        <v>0</v>
      </c>
      <c r="D369" s="9"/>
      <c r="E369" s="9">
        <v>0</v>
      </c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5.75" customHeight="1">
      <c r="A370" s="9">
        <v>1625</v>
      </c>
      <c r="B370" s="9" t="s">
        <v>234</v>
      </c>
      <c r="C370" s="9">
        <v>0</v>
      </c>
      <c r="D370" s="9"/>
      <c r="E370" s="9">
        <v>0</v>
      </c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5.75" customHeight="1">
      <c r="A371" s="9">
        <v>1630</v>
      </c>
      <c r="B371" s="9" t="s">
        <v>235</v>
      </c>
      <c r="C371" s="9">
        <v>0</v>
      </c>
      <c r="D371" s="9"/>
      <c r="E371" s="9">
        <v>0</v>
      </c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5.75" customHeight="1">
      <c r="A372" s="9">
        <v>1645</v>
      </c>
      <c r="B372" s="9" t="s">
        <v>312</v>
      </c>
      <c r="C372" s="9">
        <v>0</v>
      </c>
      <c r="D372" s="9"/>
      <c r="E372" s="9">
        <v>0</v>
      </c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5.7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5.75" customHeight="1">
      <c r="A374" s="9">
        <v>1655</v>
      </c>
      <c r="B374" s="9" t="s">
        <v>240</v>
      </c>
      <c r="C374" s="9">
        <v>0</v>
      </c>
      <c r="D374" s="9"/>
      <c r="E374" s="9">
        <v>0</v>
      </c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5.75" customHeight="1">
      <c r="A375" s="9">
        <v>1657</v>
      </c>
      <c r="B375" s="9" t="s">
        <v>241</v>
      </c>
      <c r="C375" s="9">
        <v>0</v>
      </c>
      <c r="D375" s="9"/>
      <c r="E375" s="9">
        <v>0</v>
      </c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5.75" customHeight="1">
      <c r="A376" s="9">
        <v>1660</v>
      </c>
      <c r="B376" s="9" t="s">
        <v>297</v>
      </c>
      <c r="C376" s="9">
        <v>0</v>
      </c>
      <c r="D376" s="9"/>
      <c r="E376" s="9">
        <v>0</v>
      </c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5.75" customHeight="1">
      <c r="A377" s="9">
        <v>1664</v>
      </c>
      <c r="B377" s="9" t="s">
        <v>244</v>
      </c>
      <c r="C377" s="9">
        <v>0</v>
      </c>
      <c r="D377" s="9"/>
      <c r="E377" s="9">
        <v>0</v>
      </c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5.75" customHeight="1">
      <c r="A378" s="9">
        <v>1670</v>
      </c>
      <c r="B378" s="9" t="s">
        <v>313</v>
      </c>
      <c r="C378" s="9">
        <v>0</v>
      </c>
      <c r="D378" s="9"/>
      <c r="E378" s="9">
        <v>0</v>
      </c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5.75" customHeight="1">
      <c r="A379" s="9">
        <v>1672</v>
      </c>
      <c r="B379" s="9" t="s">
        <v>249</v>
      </c>
      <c r="C379" s="9">
        <v>0</v>
      </c>
      <c r="D379" s="9"/>
      <c r="E379" s="9">
        <v>0</v>
      </c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5.75" customHeight="1">
      <c r="A380" s="9">
        <v>1675</v>
      </c>
      <c r="B380" s="9" t="s">
        <v>267</v>
      </c>
      <c r="C380" s="9">
        <v>0</v>
      </c>
      <c r="D380" s="9"/>
      <c r="E380" s="9">
        <v>0</v>
      </c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5.75" customHeight="1">
      <c r="A381" s="9">
        <v>1680</v>
      </c>
      <c r="B381" s="9" t="s">
        <v>109</v>
      </c>
      <c r="C381" s="9">
        <v>0</v>
      </c>
      <c r="D381" s="9"/>
      <c r="E381" s="9">
        <v>0</v>
      </c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5.75" customHeight="1">
      <c r="A382" s="9">
        <v>1685</v>
      </c>
      <c r="B382" s="9" t="s">
        <v>255</v>
      </c>
      <c r="C382" s="9">
        <v>0</v>
      </c>
      <c r="D382" s="9"/>
      <c r="E382" s="9">
        <v>0</v>
      </c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5.75" customHeight="1">
      <c r="A383" s="9">
        <v>1689</v>
      </c>
      <c r="B383" s="9" t="s">
        <v>257</v>
      </c>
      <c r="C383" s="9">
        <v>0</v>
      </c>
      <c r="D383" s="9"/>
      <c r="E383" s="9">
        <v>0</v>
      </c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5.75" customHeight="1">
      <c r="A384" s="9">
        <v>1693</v>
      </c>
      <c r="B384" s="9" t="s">
        <v>258</v>
      </c>
      <c r="C384" s="9">
        <v>0</v>
      </c>
      <c r="D384" s="9"/>
      <c r="E384" s="9">
        <v>0</v>
      </c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5.75" customHeight="1">
      <c r="A385" s="9">
        <v>1694</v>
      </c>
      <c r="B385" s="9" t="s">
        <v>272</v>
      </c>
      <c r="C385" s="9">
        <v>0</v>
      </c>
      <c r="D385" s="9"/>
      <c r="E385" s="9">
        <v>0</v>
      </c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5.75" customHeight="1">
      <c r="A386" s="9">
        <v>1695</v>
      </c>
      <c r="B386" s="9" t="s">
        <v>314</v>
      </c>
      <c r="C386" s="9">
        <v>0</v>
      </c>
      <c r="D386" s="9"/>
      <c r="E386" s="9">
        <v>0</v>
      </c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5.7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5.75" customHeight="1">
      <c r="A388" s="9">
        <v>1697</v>
      </c>
      <c r="B388" s="9" t="s">
        <v>263</v>
      </c>
      <c r="C388" s="9">
        <v>0</v>
      </c>
      <c r="D388" s="9"/>
      <c r="E388" s="9">
        <v>0</v>
      </c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5.7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5.75" customHeight="1">
      <c r="A390" s="9">
        <v>1698</v>
      </c>
      <c r="B390" s="9" t="s">
        <v>315</v>
      </c>
      <c r="C390" s="50">
        <v>141630.09</v>
      </c>
      <c r="D390" s="9"/>
      <c r="E390" s="9" t="s">
        <v>191</v>
      </c>
      <c r="F390" s="50">
        <v>-46814.89</v>
      </c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5.7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5.75" customHeight="1">
      <c r="A392" s="9">
        <v>1710</v>
      </c>
      <c r="B392" s="9" t="s">
        <v>316</v>
      </c>
      <c r="C392" s="9" t="s">
        <v>191</v>
      </c>
      <c r="D392" s="50">
        <v>-201200</v>
      </c>
      <c r="E392" s="9" t="s">
        <v>191</v>
      </c>
      <c r="F392" s="50">
        <v>-214525</v>
      </c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5.75" customHeight="1">
      <c r="A393" s="9">
        <v>1715</v>
      </c>
      <c r="B393" s="9" t="s">
        <v>317</v>
      </c>
      <c r="C393" s="9">
        <v>0</v>
      </c>
      <c r="D393" s="9"/>
      <c r="E393" s="9">
        <v>0</v>
      </c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5.75" customHeight="1">
      <c r="A394" s="9">
        <v>1730</v>
      </c>
      <c r="B394" s="9" t="s">
        <v>318</v>
      </c>
      <c r="C394" s="9">
        <v>0</v>
      </c>
      <c r="D394" s="9"/>
      <c r="E394" s="9">
        <v>0</v>
      </c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5.75" customHeight="1">
      <c r="A395" s="9">
        <v>1740</v>
      </c>
      <c r="B395" s="9" t="s">
        <v>319</v>
      </c>
      <c r="C395" s="9">
        <v>0</v>
      </c>
      <c r="D395" s="9"/>
      <c r="E395" s="9">
        <v>0</v>
      </c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5.75" customHeight="1">
      <c r="A396" s="9">
        <v>1745</v>
      </c>
      <c r="B396" s="9" t="s">
        <v>312</v>
      </c>
      <c r="C396" s="9" t="s">
        <v>191</v>
      </c>
      <c r="D396" s="50">
        <v>-201200</v>
      </c>
      <c r="E396" s="9" t="s">
        <v>191</v>
      </c>
      <c r="F396" s="50">
        <v>-214525</v>
      </c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5.7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5.75" customHeight="1">
      <c r="A398" s="9">
        <v>1751</v>
      </c>
      <c r="B398" s="9" t="s">
        <v>320</v>
      </c>
      <c r="C398" s="9">
        <v>0</v>
      </c>
      <c r="D398" s="9"/>
      <c r="E398" s="9">
        <v>0</v>
      </c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5.75" customHeight="1">
      <c r="A399" s="9">
        <v>1752</v>
      </c>
      <c r="B399" s="9" t="s">
        <v>321</v>
      </c>
      <c r="C399" s="9">
        <v>0</v>
      </c>
      <c r="D399" s="9"/>
      <c r="E399" s="9">
        <v>0</v>
      </c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5.75" customHeight="1">
      <c r="A400" s="9">
        <v>1753</v>
      </c>
      <c r="B400" s="9" t="s">
        <v>322</v>
      </c>
      <c r="C400" s="9">
        <v>0</v>
      </c>
      <c r="D400" s="9"/>
      <c r="E400" s="9">
        <v>0</v>
      </c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5.75" customHeight="1">
      <c r="A401" s="9">
        <v>1755</v>
      </c>
      <c r="B401" s="9" t="s">
        <v>323</v>
      </c>
      <c r="C401" s="9">
        <v>0</v>
      </c>
      <c r="D401" s="9"/>
      <c r="E401" s="9">
        <v>0</v>
      </c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5.75" customHeight="1">
      <c r="A402" s="9">
        <v>1760</v>
      </c>
      <c r="B402" s="9" t="s">
        <v>324</v>
      </c>
      <c r="C402" s="9">
        <v>0</v>
      </c>
      <c r="D402" s="9"/>
      <c r="E402" s="9">
        <v>0</v>
      </c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5.75" customHeight="1">
      <c r="A403" s="9">
        <v>1762</v>
      </c>
      <c r="B403" s="9" t="s">
        <v>325</v>
      </c>
      <c r="C403" s="9">
        <v>0</v>
      </c>
      <c r="D403" s="9"/>
      <c r="E403" s="9">
        <v>0</v>
      </c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5.75" customHeight="1">
      <c r="A404" s="9">
        <v>1763</v>
      </c>
      <c r="B404" s="9" t="s">
        <v>326</v>
      </c>
      <c r="C404" s="9">
        <v>0</v>
      </c>
      <c r="D404" s="9"/>
      <c r="E404" s="9">
        <v>0</v>
      </c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5.75" customHeight="1">
      <c r="A405" s="9">
        <v>1765</v>
      </c>
      <c r="B405" s="9" t="s">
        <v>327</v>
      </c>
      <c r="C405" s="9">
        <v>308</v>
      </c>
      <c r="D405" s="9"/>
      <c r="E405" s="50">
        <v>2522</v>
      </c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5.75" customHeight="1">
      <c r="A406" s="9">
        <v>1770</v>
      </c>
      <c r="B406" s="9" t="s">
        <v>328</v>
      </c>
      <c r="C406" s="9">
        <v>0</v>
      </c>
      <c r="D406" s="9"/>
      <c r="E406" s="50">
        <v>4656.25</v>
      </c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5.75" customHeight="1">
      <c r="A407" s="9">
        <v>1773</v>
      </c>
      <c r="B407" s="9" t="s">
        <v>329</v>
      </c>
      <c r="C407" s="9">
        <v>0</v>
      </c>
      <c r="D407" s="9"/>
      <c r="E407" s="9">
        <v>0</v>
      </c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5.75" customHeight="1">
      <c r="A408" s="9">
        <v>1774</v>
      </c>
      <c r="B408" s="9" t="s">
        <v>330</v>
      </c>
      <c r="C408" s="50">
        <v>1620</v>
      </c>
      <c r="D408" s="9"/>
      <c r="E408" s="50">
        <v>1620</v>
      </c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5.75" customHeight="1">
      <c r="A409" s="9">
        <v>1779</v>
      </c>
      <c r="B409" s="9" t="s">
        <v>331</v>
      </c>
      <c r="C409" s="9">
        <v>0</v>
      </c>
      <c r="D409" s="9"/>
      <c r="E409" s="9">
        <v>0</v>
      </c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5.75" customHeight="1">
      <c r="A410" s="9">
        <v>1780</v>
      </c>
      <c r="B410" s="9" t="s">
        <v>332</v>
      </c>
      <c r="C410" s="9">
        <v>0</v>
      </c>
      <c r="D410" s="9"/>
      <c r="E410" s="9">
        <v>0</v>
      </c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5.75" customHeight="1">
      <c r="A411" s="9">
        <v>1785</v>
      </c>
      <c r="B411" s="9" t="s">
        <v>333</v>
      </c>
      <c r="C411" s="9">
        <v>0</v>
      </c>
      <c r="D411" s="9"/>
      <c r="E411" s="9">
        <v>0</v>
      </c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5.75" customHeight="1">
      <c r="A412" s="9">
        <v>1788</v>
      </c>
      <c r="B412" s="9" t="s">
        <v>334</v>
      </c>
      <c r="C412" s="9">
        <v>0</v>
      </c>
      <c r="D412" s="9"/>
      <c r="E412" s="9">
        <v>556</v>
      </c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5.75" customHeight="1">
      <c r="A413" s="9">
        <v>1790</v>
      </c>
      <c r="B413" s="9" t="s">
        <v>335</v>
      </c>
      <c r="C413" s="9">
        <v>0</v>
      </c>
      <c r="D413" s="9"/>
      <c r="E413" s="9">
        <v>0</v>
      </c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5.75" customHeight="1">
      <c r="A414" s="9">
        <v>1795</v>
      </c>
      <c r="B414" s="9" t="s">
        <v>314</v>
      </c>
      <c r="C414" s="50">
        <v>1928</v>
      </c>
      <c r="D414" s="9"/>
      <c r="E414" s="50">
        <v>9354.25</v>
      </c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5.7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5.75" customHeight="1">
      <c r="A416" s="9">
        <v>1797</v>
      </c>
      <c r="B416" s="9" t="s">
        <v>336</v>
      </c>
      <c r="C416" s="9" t="s">
        <v>191</v>
      </c>
      <c r="D416" s="50">
        <v>-199272</v>
      </c>
      <c r="E416" s="9" t="s">
        <v>191</v>
      </c>
      <c r="F416" s="50">
        <v>-205170.75</v>
      </c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5.7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5.75" customHeight="1">
      <c r="A418" s="9">
        <v>1810</v>
      </c>
      <c r="B418" s="9" t="s">
        <v>337</v>
      </c>
      <c r="C418" s="50">
        <v>199272</v>
      </c>
      <c r="D418" s="9"/>
      <c r="E418" s="50">
        <v>266186.15000000002</v>
      </c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5.75" customHeight="1">
      <c r="A419" s="9">
        <v>1815</v>
      </c>
      <c r="B419" s="9" t="s">
        <v>338</v>
      </c>
      <c r="C419" s="9">
        <v>0</v>
      </c>
      <c r="D419" s="9"/>
      <c r="E419" s="9">
        <v>0</v>
      </c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5.75" customHeight="1">
      <c r="A420" s="9">
        <v>1818</v>
      </c>
      <c r="B420" s="9" t="s">
        <v>339</v>
      </c>
      <c r="C420" s="9">
        <v>0</v>
      </c>
      <c r="D420" s="9"/>
      <c r="E420" s="50">
        <v>4458.79</v>
      </c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5.75" customHeight="1">
      <c r="A421" s="9">
        <v>1820</v>
      </c>
      <c r="B421" s="9" t="s">
        <v>340</v>
      </c>
      <c r="C421" s="9">
        <v>0</v>
      </c>
      <c r="D421" s="9"/>
      <c r="E421" s="9" t="s">
        <v>191</v>
      </c>
      <c r="F421" s="50">
        <v>-65474.19</v>
      </c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5.75" customHeight="1">
      <c r="A422" s="9">
        <v>1899</v>
      </c>
      <c r="B422" s="9" t="s">
        <v>341</v>
      </c>
      <c r="C422" s="9">
        <v>0</v>
      </c>
      <c r="D422" s="9"/>
      <c r="E422" s="9">
        <v>0</v>
      </c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5.7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5.7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5.7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5.7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5.7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5.7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5.7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5.7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5.7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5.7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5.7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5.7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5.7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5.7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5.7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5.7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5.7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5.7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5.7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5.7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5.7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5.7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5.7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5.7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5.7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5.7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5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5.7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5.7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5.7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5.7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5.7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5.7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5.7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5.7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5.7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5.7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5.7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5.7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5.7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5.7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5.7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5.7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5.7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5.7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5.7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5.7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5.7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5.7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5.7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5.7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5.7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5.7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5.7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5.7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5.7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5.7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5.7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5.7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5.7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5.7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5.7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5.7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5.7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5.7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5.7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5.7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5.7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5.7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5.7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5.7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5.7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5.7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5.7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5.7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5.7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5.7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5.7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5.7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5.7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5.7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5.7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5.7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5.7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5.7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5.7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5.7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5.7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5.7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5.7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5.7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5.7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5.7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5.7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5.7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5.7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5.7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5.7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5.7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5.7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5.7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5.7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5.7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5.7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5.7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5.7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5.7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5.7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5.7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5.7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5.7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5.7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5.7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5.7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5.7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5.7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5.7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5.7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5.7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5.7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5.7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5.7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5.7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5.7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5.7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5.7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5.7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5.7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5.7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5.7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5.7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5.7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5.7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5.7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5.7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5.7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5.7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5.7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5.7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5.7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5.7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5.7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5.7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5.7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5.7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5.7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5.7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5.7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5.7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5.7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5.7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5.7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5.7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5.7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5.7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5.7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5.7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5.7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5.7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5.7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5.7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5.7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5.7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5.7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5.7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5.7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5.7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5.7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5.7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5.7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5.7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5.7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5.7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5.7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5.7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5.7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5.7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5.7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5.7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5.7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5.7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5.7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5.7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5.7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5.7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5.7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5.7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5.7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5.7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5.7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5.7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5.7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5.7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5.7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5.7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5.7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5.7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5.7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5.7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5.7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5.7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5.7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5.7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5.7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5.7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5.7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5.7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5.7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5.7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5.7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5.7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5.7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5.7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5.7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5.7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5.7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5.7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5.7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5.7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5.7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5.7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5.7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5.7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5.7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5.7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5.7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5.7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5.7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5.7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5.7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5.7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5.7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5.7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5.7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5.7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5.7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5.7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5.7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5.7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5.7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5.7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5.7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5.7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5.7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5.7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5.7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5.7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5.7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5.7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5.7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5.7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5.7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5.7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5.7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5.7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5.7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5.7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5.7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5.7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5.7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5.7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5.7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5.7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5.7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5.7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5.7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5.7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5.7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5.7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5.7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5.7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5.7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5.7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5.7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5.7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5.7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5.7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5.7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5.7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5.7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5.7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5.7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5.7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5.7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5.7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5.7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5.7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5.7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5.7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5.7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5.7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5.7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5.7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5.7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5.7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5.7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5.7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5.7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5.7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5.7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5.7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5.7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5.7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5.7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5.7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5.7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5.7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5.7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5.7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5.7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5.7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5.7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5.7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5.7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5.7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5.7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5.7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5.7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5.7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5.7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5.7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5.7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5.7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5.7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5.7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5.7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5.7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5.7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5.7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5.7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5.7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5.7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5.7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5.7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5.7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5.7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5.7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5.7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5.7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5.7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5.7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5.7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5.7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5.7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5.7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5.7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5.7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5.7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5.7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5.7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5.7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5.7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5.7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5.7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5.7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5.7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5.7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5.7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5.7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5.7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5.7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5.7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5.7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5.7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5.7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5.7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5.7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5.7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5.7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5.7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5.7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5.7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5.7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5.7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5.7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5.7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5.7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5.7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5.7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5.7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5.7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5.7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5.7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5.7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5.7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5.7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5.7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5.7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5.7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5.7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5.7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5.7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5.7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5.7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5.7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5.7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5.7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5.7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5.7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5.7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5.7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5.7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5.7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5.7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5.7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5.7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5.7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5.7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5.7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5.7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5.7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5.7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5.7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5.7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5.7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5.7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5.7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5.7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5.7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5.7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5.7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5.7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5.7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5.7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5.7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5.7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5.7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5.7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5.7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5.7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5.7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5.7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5.7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5.7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5.7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5.7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5.7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5.7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5.7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5.7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5.7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5.7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5.7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5.7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5.7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5.7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5.7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5.7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5.7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5.7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5.7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5.7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5.7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5.7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5.7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5.7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5.7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5.7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5.7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5.7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5.7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5.7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5.7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5.7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5.7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5.7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5.7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5.7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5.7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5.7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5.7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5.7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5.7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5.7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5.7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5.7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5.7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5.7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5.7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5.7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5.7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5.7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5.7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5.7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5.7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5.7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5.7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5.7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5.7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5.7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5.7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5.7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5.7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5.7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5.7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5.7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5.7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5.7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5.7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5.7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5.7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5.7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5.7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5.7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5.7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5.7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5.7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5.7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5.7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5.7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5.7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5.7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5.7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5.7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5.7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5.7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5.7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5.7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5.7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5.7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5.7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5.7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5.7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5.7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5.7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5.7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5.7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5.7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5.7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5.7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5.7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5.7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5.7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5.7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5.7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5.7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5.7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5.7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5.7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5.7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5.7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5.7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5.7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5.7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5.7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5.7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5.7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5.7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5.7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5.7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5.7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5.7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5.7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5.7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5.7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5.7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5.7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5.7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5.7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5.7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5.7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5.7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5.7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5.7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5.7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5.7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5.7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5.7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5.7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5.7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5.7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5.7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5.7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5.7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5.7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5.7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5.7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5.7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Forside</vt:lpstr>
      <vt:lpstr>Indhold</vt:lpstr>
      <vt:lpstr>Regnskab</vt:lpstr>
      <vt:lpstr>Noterr</vt:lpstr>
      <vt:lpstr>Noterb</vt:lpstr>
      <vt:lpstr>Bogf.</vt:lpstr>
      <vt:lpstr>efterpost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Morten Løkke</cp:lastModifiedBy>
  <dcterms:created xsi:type="dcterms:W3CDTF">2012-01-08T11:18:48Z</dcterms:created>
  <dcterms:modified xsi:type="dcterms:W3CDTF">2020-02-25T08:23:04Z</dcterms:modified>
</cp:coreProperties>
</file>